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wongalethun\Desktop\UJ Docs\RFP UJ 80-2022 11KV Electrical\ADVERT\"/>
    </mc:Choice>
  </mc:AlternateContent>
  <xr:revisionPtr revIDLastSave="0" documentId="13_ncr:1_{C46C93F3-6DAA-4EF7-991E-01B9B5105D34}" xr6:coauthVersionLast="47" xr6:coauthVersionMax="47" xr10:uidLastSave="{00000000-0000-0000-0000-000000000000}"/>
  <bookViews>
    <workbookView xWindow="-110" yWindow="-110" windowWidth="19420" windowHeight="10420" tabRatio="665" firstSheet="1" activeTab="2" xr2:uid="{00000000-000D-0000-FFFF-FFFF00000000}"/>
  </bookViews>
  <sheets>
    <sheet name="BOQ" sheetId="6" state="hidden" r:id="rId1"/>
    <sheet name="PRICING" sheetId="13" r:id="rId2"/>
    <sheet name="SITES" sheetId="14" r:id="rId3"/>
  </sheets>
  <definedNames>
    <definedName name="_xlnm.Print_Area" localSheetId="1">PRICING!$A$1:$M$16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3" l="1"/>
  <c r="D8" i="13"/>
  <c r="D7" i="13"/>
  <c r="D6" i="13"/>
  <c r="D5" i="13"/>
  <c r="D4" i="13"/>
  <c r="D3" i="13"/>
  <c r="G4" i="14"/>
  <c r="G6" i="14" s="1"/>
  <c r="C6" i="14"/>
  <c r="D6" i="14"/>
  <c r="E6" i="14"/>
  <c r="F6" i="14"/>
  <c r="B6" i="14"/>
  <c r="E4" i="14"/>
  <c r="C4" i="14"/>
  <c r="G5" i="14"/>
  <c r="C5" i="14"/>
  <c r="E5" i="14"/>
  <c r="D5" i="14"/>
  <c r="D4" i="14"/>
  <c r="B4" i="14"/>
  <c r="F3" i="14"/>
  <c r="C3" i="14"/>
  <c r="E3" i="14"/>
  <c r="D3" i="14"/>
  <c r="E2" i="14"/>
  <c r="C2" i="14"/>
  <c r="D2" i="14"/>
  <c r="M41" i="6" l="1"/>
  <c r="K41" i="6"/>
  <c r="M39" i="6"/>
  <c r="K39" i="6"/>
  <c r="M38" i="6"/>
  <c r="K38" i="6"/>
  <c r="M35" i="6"/>
  <c r="K35" i="6"/>
  <c r="M29" i="6"/>
  <c r="K29" i="6"/>
  <c r="M24" i="6"/>
  <c r="K24" i="6"/>
  <c r="M23" i="6"/>
  <c r="K23" i="6"/>
  <c r="M22" i="6"/>
  <c r="K22" i="6"/>
  <c r="M19" i="6"/>
  <c r="K19" i="6"/>
  <c r="N19" i="6" s="1"/>
  <c r="M18" i="6"/>
  <c r="K18" i="6"/>
  <c r="M17" i="6"/>
  <c r="K17" i="6"/>
  <c r="M16" i="6"/>
  <c r="K16" i="6"/>
  <c r="M15" i="6"/>
  <c r="K15" i="6"/>
  <c r="M13" i="6"/>
  <c r="K13" i="6"/>
  <c r="M12" i="6"/>
  <c r="K12" i="6"/>
  <c r="M11" i="6"/>
  <c r="K11" i="6"/>
  <c r="M9" i="6"/>
  <c r="N43" i="6"/>
  <c r="M6" i="6"/>
  <c r="K9" i="6"/>
  <c r="K6" i="6"/>
  <c r="AL35" i="6"/>
  <c r="AL33" i="6"/>
  <c r="AL32" i="6"/>
  <c r="AL31" i="6"/>
  <c r="AL29" i="6"/>
  <c r="AL24" i="6"/>
  <c r="AL23" i="6"/>
  <c r="AL22" i="6"/>
  <c r="AL19" i="6"/>
  <c r="AL18" i="6"/>
  <c r="AL17" i="6"/>
  <c r="AL16" i="6"/>
  <c r="AL15" i="6"/>
  <c r="AM15" i="6" s="1"/>
  <c r="AL13" i="6"/>
  <c r="AL12" i="6"/>
  <c r="AL11" i="6"/>
  <c r="AJ35" i="6"/>
  <c r="AM35" i="6" s="1"/>
  <c r="AJ33" i="6"/>
  <c r="AM33" i="6" s="1"/>
  <c r="AJ32" i="6"/>
  <c r="AM32" i="6" s="1"/>
  <c r="AJ31" i="6"/>
  <c r="AM31" i="6" s="1"/>
  <c r="AJ29" i="6"/>
  <c r="AJ24" i="6"/>
  <c r="AJ23" i="6"/>
  <c r="AJ22" i="6"/>
  <c r="AM22" i="6" s="1"/>
  <c r="AJ19" i="6"/>
  <c r="AJ18" i="6"/>
  <c r="AM18" i="6"/>
  <c r="AJ17" i="6"/>
  <c r="AJ16" i="6"/>
  <c r="AJ15" i="6"/>
  <c r="AJ13" i="6"/>
  <c r="AJ12" i="6"/>
  <c r="AJ11" i="6"/>
  <c r="AL9" i="6"/>
  <c r="AJ9" i="6"/>
  <c r="AM9" i="6" s="1"/>
  <c r="AM6" i="6"/>
  <c r="AB41" i="6"/>
  <c r="Z41" i="6"/>
  <c r="AB39" i="6"/>
  <c r="Z39" i="6"/>
  <c r="AC39" i="6" s="1"/>
  <c r="AB38" i="6"/>
  <c r="Z38" i="6"/>
  <c r="AB35" i="6"/>
  <c r="Z35" i="6"/>
  <c r="AB29" i="6"/>
  <c r="Z29" i="6"/>
  <c r="AB24" i="6"/>
  <c r="AB23" i="6"/>
  <c r="AB22" i="6"/>
  <c r="Z24" i="6"/>
  <c r="Z23" i="6"/>
  <c r="AC23" i="6" s="1"/>
  <c r="Z22" i="6"/>
  <c r="AB19" i="6"/>
  <c r="Z19" i="6"/>
  <c r="AB18" i="6"/>
  <c r="Z18" i="6"/>
  <c r="AC18" i="6" s="1"/>
  <c r="AB17" i="6"/>
  <c r="Z17" i="6"/>
  <c r="AB16" i="6"/>
  <c r="Z16" i="6"/>
  <c r="AC16" i="6" s="1"/>
  <c r="AB15" i="6"/>
  <c r="Z15" i="6"/>
  <c r="AB13" i="6"/>
  <c r="Z13" i="6"/>
  <c r="AC13" i="6" s="1"/>
  <c r="AB12" i="6"/>
  <c r="Z12" i="6"/>
  <c r="AB11" i="6"/>
  <c r="Z11" i="6"/>
  <c r="AC11" i="6" s="1"/>
  <c r="AB9" i="6"/>
  <c r="Z9" i="6"/>
  <c r="Z7" i="6"/>
  <c r="AC7" i="6"/>
  <c r="AB6" i="6"/>
  <c r="Z6" i="6"/>
  <c r="R41" i="6"/>
  <c r="P41" i="6"/>
  <c r="S41" i="6" s="1"/>
  <c r="R39" i="6"/>
  <c r="S39" i="6" s="1"/>
  <c r="P39" i="6"/>
  <c r="R38" i="6"/>
  <c r="P38" i="6"/>
  <c r="S38" i="6" s="1"/>
  <c r="R35" i="6"/>
  <c r="P35" i="6"/>
  <c r="R29" i="6"/>
  <c r="P29" i="6"/>
  <c r="S29" i="6" s="1"/>
  <c r="R24" i="6"/>
  <c r="P24" i="6"/>
  <c r="R23" i="6"/>
  <c r="P23" i="6"/>
  <c r="S23" i="6" s="1"/>
  <c r="R22" i="6"/>
  <c r="P22" i="6"/>
  <c r="R19" i="6"/>
  <c r="P19" i="6"/>
  <c r="S19" i="6" s="1"/>
  <c r="R18" i="6"/>
  <c r="P18" i="6"/>
  <c r="R17" i="6"/>
  <c r="P17" i="6"/>
  <c r="S17" i="6" s="1"/>
  <c r="R16" i="6"/>
  <c r="P16" i="6"/>
  <c r="R15" i="6"/>
  <c r="P15" i="6"/>
  <c r="S15" i="6" s="1"/>
  <c r="R13" i="6"/>
  <c r="P13" i="6"/>
  <c r="R12" i="6"/>
  <c r="P12" i="6"/>
  <c r="S12" i="6" s="1"/>
  <c r="R11" i="6"/>
  <c r="P11" i="6"/>
  <c r="R9" i="6"/>
  <c r="P9" i="6"/>
  <c r="S9" i="6" s="1"/>
  <c r="R6" i="6"/>
  <c r="P6" i="6"/>
  <c r="N24" i="6"/>
  <c r="AC24" i="6"/>
  <c r="W41" i="6"/>
  <c r="U41" i="6"/>
  <c r="X41" i="6" s="1"/>
  <c r="W39" i="6"/>
  <c r="U39" i="6"/>
  <c r="W38" i="6"/>
  <c r="U38" i="6"/>
  <c r="W35" i="6"/>
  <c r="U35" i="6"/>
  <c r="W33" i="6"/>
  <c r="U33" i="6"/>
  <c r="W32" i="6"/>
  <c r="U32" i="6"/>
  <c r="W31" i="6"/>
  <c r="U31" i="6"/>
  <c r="X31" i="6" s="1"/>
  <c r="W29" i="6"/>
  <c r="U29" i="6"/>
  <c r="W24" i="6"/>
  <c r="U24" i="6"/>
  <c r="X24" i="6" s="1"/>
  <c r="W23" i="6"/>
  <c r="U23" i="6"/>
  <c r="W22" i="6"/>
  <c r="U22" i="6"/>
  <c r="W19" i="6"/>
  <c r="U19" i="6"/>
  <c r="W17" i="6"/>
  <c r="U17" i="6"/>
  <c r="W16" i="6"/>
  <c r="U16" i="6"/>
  <c r="W15" i="6"/>
  <c r="U15" i="6"/>
  <c r="X15" i="6" s="1"/>
  <c r="W13" i="6"/>
  <c r="U13" i="6"/>
  <c r="W12" i="6"/>
  <c r="U12" i="6"/>
  <c r="X12" i="6" s="1"/>
  <c r="W11" i="6"/>
  <c r="U11" i="6"/>
  <c r="W9" i="6"/>
  <c r="U9" i="6"/>
  <c r="W6" i="6"/>
  <c r="U6" i="6"/>
  <c r="AH6" i="6"/>
  <c r="AG41" i="6"/>
  <c r="AE41" i="6"/>
  <c r="AG39" i="6"/>
  <c r="AE39" i="6"/>
  <c r="AG38" i="6"/>
  <c r="AE38" i="6"/>
  <c r="AG35" i="6"/>
  <c r="AH35" i="6" s="1"/>
  <c r="AE35" i="6"/>
  <c r="AG29" i="6"/>
  <c r="AE29" i="6"/>
  <c r="AG24" i="6"/>
  <c r="AE24" i="6"/>
  <c r="AG23" i="6"/>
  <c r="AE23" i="6"/>
  <c r="AG22" i="6"/>
  <c r="AE22" i="6"/>
  <c r="AG19" i="6"/>
  <c r="AE19" i="6"/>
  <c r="AG18" i="6"/>
  <c r="AE18" i="6"/>
  <c r="AG17" i="6"/>
  <c r="AE17" i="6"/>
  <c r="AG16" i="6"/>
  <c r="AE16" i="6"/>
  <c r="AG15" i="6"/>
  <c r="AE15" i="6"/>
  <c r="AG13" i="6"/>
  <c r="AE13" i="6"/>
  <c r="AG12" i="6"/>
  <c r="AE12" i="6"/>
  <c r="AG11" i="6"/>
  <c r="AE11" i="6"/>
  <c r="AG9" i="6"/>
  <c r="AE9" i="6"/>
  <c r="H41" i="6"/>
  <c r="H39" i="6"/>
  <c r="H38" i="6"/>
  <c r="H35" i="6"/>
  <c r="H29" i="6"/>
  <c r="H24" i="6"/>
  <c r="H23" i="6"/>
  <c r="H22" i="6"/>
  <c r="H19" i="6"/>
  <c r="H18" i="6"/>
  <c r="H17" i="6"/>
  <c r="H16" i="6"/>
  <c r="H15" i="6"/>
  <c r="H13" i="6"/>
  <c r="H12" i="6"/>
  <c r="H11" i="6"/>
  <c r="H9" i="6"/>
  <c r="F41" i="6"/>
  <c r="F39" i="6"/>
  <c r="F38" i="6"/>
  <c r="F35" i="6"/>
  <c r="F29" i="6"/>
  <c r="F24" i="6"/>
  <c r="I24" i="6" s="1"/>
  <c r="F23" i="6"/>
  <c r="F22" i="6"/>
  <c r="F19" i="6"/>
  <c r="F18" i="6"/>
  <c r="F17" i="6"/>
  <c r="F16" i="6"/>
  <c r="F15" i="6"/>
  <c r="F13" i="6"/>
  <c r="F12" i="6"/>
  <c r="F11" i="6"/>
  <c r="F9" i="6"/>
  <c r="H6" i="6"/>
  <c r="I6" i="6" s="1"/>
  <c r="F6" i="6"/>
  <c r="I23" i="6" l="1"/>
  <c r="I9" i="6"/>
  <c r="AH18" i="6"/>
  <c r="AC35" i="6"/>
  <c r="I12" i="6"/>
  <c r="I17" i="6"/>
  <c r="I38" i="6"/>
  <c r="AH9" i="6"/>
  <c r="AH12" i="6"/>
  <c r="AH15" i="6"/>
  <c r="AH17" i="6"/>
  <c r="AH19" i="6"/>
  <c r="AH23" i="6"/>
  <c r="AH29" i="6"/>
  <c r="AH38" i="6"/>
  <c r="AH41" i="6"/>
  <c r="X35" i="6"/>
  <c r="S6" i="6"/>
  <c r="S11" i="6"/>
  <c r="S13" i="6"/>
  <c r="S16" i="6"/>
  <c r="S18" i="6"/>
  <c r="S22" i="6"/>
  <c r="S24" i="6"/>
  <c r="S35" i="6"/>
  <c r="AC6" i="6"/>
  <c r="AC12" i="6"/>
  <c r="AC15" i="6"/>
  <c r="AC17" i="6"/>
  <c r="AC19" i="6"/>
  <c r="AC29" i="6"/>
  <c r="AC38" i="6"/>
  <c r="AC41" i="6"/>
  <c r="AM11" i="6"/>
  <c r="AM13" i="6"/>
  <c r="AM24" i="6"/>
  <c r="N16" i="6"/>
  <c r="N22" i="6"/>
  <c r="N39" i="6"/>
  <c r="AC22" i="6"/>
  <c r="I13" i="6"/>
  <c r="I18" i="6"/>
  <c r="I39" i="6"/>
  <c r="AM19" i="6"/>
  <c r="AM16" i="6"/>
  <c r="N6" i="6"/>
  <c r="I11" i="6"/>
  <c r="I16" i="6"/>
  <c r="I22" i="6"/>
  <c r="I35" i="6"/>
  <c r="AH11" i="6"/>
  <c r="AH13" i="6"/>
  <c r="AH16" i="6"/>
  <c r="AH22" i="6"/>
  <c r="AH24" i="6"/>
  <c r="AH39" i="6"/>
  <c r="X6" i="6"/>
  <c r="X19" i="6"/>
  <c r="N11" i="6"/>
  <c r="N13" i="6"/>
  <c r="N18" i="6"/>
  <c r="N35" i="6"/>
  <c r="I19" i="6"/>
  <c r="I29" i="6"/>
  <c r="X13" i="6"/>
  <c r="X23" i="6"/>
  <c r="X32" i="6"/>
  <c r="N15" i="6"/>
  <c r="N29" i="6"/>
  <c r="N38" i="6"/>
  <c r="X9" i="6"/>
  <c r="X17" i="6"/>
  <c r="X22" i="6"/>
  <c r="X33" i="6"/>
  <c r="X38" i="6"/>
  <c r="AM29" i="6"/>
  <c r="AM12" i="6"/>
  <c r="AM17" i="6"/>
  <c r="AM23" i="6"/>
  <c r="N9" i="6"/>
  <c r="I15" i="6"/>
  <c r="I41" i="6"/>
  <c r="X11" i="6"/>
  <c r="X16" i="6"/>
  <c r="X29" i="6"/>
  <c r="X39" i="6"/>
  <c r="N12" i="6"/>
  <c r="N17" i="6"/>
  <c r="N23" i="6"/>
  <c r="N41" i="6"/>
  <c r="S44" i="6"/>
  <c r="S45" i="6" s="1"/>
  <c r="S46" i="6" s="1"/>
  <c r="AC9" i="6"/>
  <c r="AH44" i="6" l="1"/>
  <c r="AH45" i="6" s="1"/>
  <c r="AH46" i="6" s="1"/>
  <c r="I44" i="6"/>
  <c r="I45" i="6" s="1"/>
  <c r="I46" i="6" s="1"/>
  <c r="AC44" i="6"/>
  <c r="N44" i="6"/>
  <c r="X44" i="6"/>
  <c r="X45" i="6" s="1"/>
  <c r="X46" i="6" s="1"/>
  <c r="AM44" i="6"/>
  <c r="AC45" i="6"/>
  <c r="AC46" i="6" s="1"/>
  <c r="N45" i="6"/>
  <c r="N46" i="6" l="1"/>
  <c r="AM45" i="6"/>
  <c r="AM46" i="6" s="1"/>
</calcChain>
</file>

<file path=xl/sharedStrings.xml><?xml version="1.0" encoding="utf-8"?>
<sst xmlns="http://schemas.openxmlformats.org/spreadsheetml/2006/main" count="166" uniqueCount="83">
  <si>
    <t>TOTAL</t>
  </si>
  <si>
    <t>VAT</t>
  </si>
  <si>
    <t>ITEM</t>
  </si>
  <si>
    <t>MATERIAL DESCRIPTION</t>
  </si>
  <si>
    <t>UNIT</t>
  </si>
  <si>
    <t>QTY</t>
  </si>
  <si>
    <t>SUPPLY &amp; DELIVERY</t>
  </si>
  <si>
    <t>INSTALLATION</t>
  </si>
  <si>
    <t>No</t>
  </si>
  <si>
    <t>RATE</t>
  </si>
  <si>
    <t>COST</t>
  </si>
  <si>
    <t>DB W5.1</t>
  </si>
  <si>
    <t>Upgrade/Replacement-Schneider DB, Surface mounted (PROVISIONAL SUM)</t>
  </si>
  <si>
    <t>Light duty Cable trays and baskets fixed at 2m intervals, with trapeeze brackets.</t>
  </si>
  <si>
    <t>300mm straight length</t>
  </si>
  <si>
    <t>M</t>
  </si>
  <si>
    <t xml:space="preserve">150mm straight length and cover </t>
  </si>
  <si>
    <t xml:space="preserve">300mm horizontal elbow </t>
  </si>
  <si>
    <t xml:space="preserve">150mm horizontal elbow </t>
  </si>
  <si>
    <t xml:space="preserve">300mm Riser / Dropper </t>
  </si>
  <si>
    <t xml:space="preserve">150mm Riser / Dropper </t>
  </si>
  <si>
    <t>150mm straight length  WWMD (basket)</t>
  </si>
  <si>
    <t xml:space="preserve">150mm straight length  WWMD bends </t>
  </si>
  <si>
    <t>Ea</t>
  </si>
  <si>
    <t xml:space="preserve">150mm straight length  WWMD Tee-piece </t>
  </si>
  <si>
    <t xml:space="preserve">300mm Tee piece </t>
  </si>
  <si>
    <t xml:space="preserve">150mm Tee piece </t>
  </si>
  <si>
    <t>Two compartment powerskirting</t>
  </si>
  <si>
    <t xml:space="preserve">Epoxy coated - supply and installation </t>
  </si>
  <si>
    <t xml:space="preserve">90 deg internal/external elbow </t>
  </si>
  <si>
    <t xml:space="preserve">End Caps </t>
  </si>
  <si>
    <t xml:space="preserve">Wired 16A switched socket outlet </t>
  </si>
  <si>
    <t xml:space="preserve">complete with covers, wiring  </t>
  </si>
  <si>
    <t xml:space="preserve">terminations and all accessories, mounted on power skirting. </t>
  </si>
  <si>
    <t>Install 16A, SSO per point basis</t>
  </si>
  <si>
    <t>25mm x 4 core PVC SWA</t>
  </si>
  <si>
    <t xml:space="preserve">25mm K - Clamp </t>
  </si>
  <si>
    <t>16mm ICEW (Insulated type-Black)</t>
  </si>
  <si>
    <t xml:space="preserve">32A 5-PIN 400v Industrial Welding SSO </t>
  </si>
  <si>
    <t>SUBTOTAL</t>
  </si>
  <si>
    <t>Aericon</t>
  </si>
  <si>
    <t>Efore</t>
  </si>
  <si>
    <t>Fairleads</t>
  </si>
  <si>
    <t>GMF</t>
  </si>
  <si>
    <t>Webbers</t>
  </si>
  <si>
    <t>Tswellapele Plants</t>
  </si>
  <si>
    <t>Lumacon</t>
  </si>
  <si>
    <t>Cabling</t>
  </si>
  <si>
    <t>2mm² ICEW (Green &amp; Yellow)</t>
  </si>
  <si>
    <t>25mm² PVC Conduit</t>
  </si>
  <si>
    <t>Disconnect &amp; Remove Existing DB</t>
  </si>
  <si>
    <t xml:space="preserve">SUPPLY &amp; </t>
  </si>
  <si>
    <t>DELIVERY</t>
  </si>
  <si>
    <t>SAFETY FILE</t>
  </si>
  <si>
    <r>
      <t>4mm</t>
    </r>
    <r>
      <rPr>
        <sz val="7"/>
        <rFont val="Calibri"/>
        <family val="2"/>
      </rPr>
      <t>²</t>
    </r>
    <r>
      <rPr>
        <sz val="7"/>
        <rFont val="Arial Narrow"/>
        <family val="2"/>
      </rPr>
      <t xml:space="preserve"> GP Wire</t>
    </r>
  </si>
  <si>
    <t>GRAND TOTAL</t>
  </si>
  <si>
    <t>SUB TOTAL</t>
  </si>
  <si>
    <t>VAT 15%</t>
  </si>
  <si>
    <t>DESCRIPTION</t>
  </si>
  <si>
    <t>QUANTITY</t>
  </si>
  <si>
    <t>CAMPUS</t>
  </si>
  <si>
    <t>Transformer (11/0.4 KV)</t>
  </si>
  <si>
    <t>Bus Bars</t>
  </si>
  <si>
    <t>Isolator</t>
  </si>
  <si>
    <t>ALL FOUR CAMPUSES</t>
  </si>
  <si>
    <t>Earthing Points(Bar and Rods)</t>
  </si>
  <si>
    <t>HT Breaker (OCB)</t>
  </si>
  <si>
    <t>HT Breaker (VCB)</t>
  </si>
  <si>
    <t>HT Breaker (SF6)</t>
  </si>
  <si>
    <t>SWC</t>
  </si>
  <si>
    <t>APB</t>
  </si>
  <si>
    <t>ACB</t>
  </si>
  <si>
    <t>DFC</t>
  </si>
  <si>
    <t>VCB</t>
  </si>
  <si>
    <t>APK</t>
  </si>
  <si>
    <t>OCB</t>
  </si>
  <si>
    <t>SF6</t>
  </si>
  <si>
    <t>ISOLATOR</t>
  </si>
  <si>
    <t>TRANSFORMER</t>
  </si>
  <si>
    <t>GRAND TOTAL FOR THE 3 YEAR PERIOD INCLUDING TESTS AS PER SPEC EXCLUDING VAT</t>
  </si>
  <si>
    <t>Cable condition monitoring
*Cable between Coucil and main Sub AND split to the rings</t>
  </si>
  <si>
    <t>HT Breaker (ACB)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</si>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</sst>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 &quot;R&quot;\ * #,##0.00_ ;_ &quot;R&quot;\ * \-#,##0.00_ ;_ &quot;R&quot;\ * &quot;-&quot;??_ ;_ @_ "/>
    <numFmt numFmtId="166" formatCode="_ * #,##0.00_ ;_ * \-#,##0.00_ ;_ * &quot;-&quot;??_ ;_ @_ 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name val="Arial Narrow"/>
      <family val="2"/>
    </font>
    <font>
      <sz val="7"/>
      <name val="Arial Narrow"/>
      <family val="2"/>
    </font>
    <font>
      <b/>
      <sz val="7"/>
      <color rgb="FFFF0000"/>
      <name val="Arial Narrow"/>
      <family val="2"/>
    </font>
    <font>
      <sz val="7"/>
      <name val="Calibri"/>
      <family val="2"/>
      <scheme val="minor"/>
    </font>
    <font>
      <sz val="7"/>
      <color rgb="FFFF0000"/>
      <name val="Arial Narrow"/>
      <family val="2"/>
    </font>
    <font>
      <sz val="7"/>
      <name val="Calibri"/>
      <family val="2"/>
    </font>
    <font>
      <b/>
      <sz val="7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/>
      <right style="medium">
        <color rgb="FFFF0000"/>
      </right>
      <top/>
      <bottom style="double">
        <color indexed="64"/>
      </bottom>
      <diagonal/>
    </border>
    <border>
      <left style="double">
        <color indexed="64"/>
      </left>
      <right style="medium">
        <color rgb="FFFF0000"/>
      </right>
      <top style="double">
        <color indexed="64"/>
      </top>
      <bottom/>
      <diagonal/>
    </border>
    <border>
      <left style="double">
        <color indexed="64"/>
      </left>
      <right style="medium">
        <color rgb="FFFF0000"/>
      </right>
      <top/>
      <bottom style="double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double">
        <color indexed="64"/>
      </bottom>
      <diagonal/>
    </border>
    <border>
      <left/>
      <right style="medium">
        <color rgb="FFFF0000"/>
      </right>
      <top style="double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double">
        <color indexed="64"/>
      </top>
      <bottom style="thin">
        <color indexed="64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double">
        <color indexed="64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 style="medium">
        <color rgb="FFFF0000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166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0" fillId="0" borderId="0" xfId="0" applyNumberFormat="1"/>
    <xf numFmtId="0" fontId="0" fillId="0" borderId="38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166" fontId="5" fillId="0" borderId="0" xfId="0" applyNumberFormat="1" applyFont="1"/>
    <xf numFmtId="166" fontId="5" fillId="0" borderId="0" xfId="0" applyNumberFormat="1" applyFont="1" applyAlignment="1">
      <alignment horizontal="right"/>
    </xf>
    <xf numFmtId="0" fontId="5" fillId="0" borderId="34" xfId="0" applyFont="1" applyBorder="1" applyAlignment="1">
      <alignment horizontal="right"/>
    </xf>
    <xf numFmtId="0" fontId="5" fillId="0" borderId="34" xfId="0" applyFont="1" applyBorder="1"/>
    <xf numFmtId="166" fontId="5" fillId="0" borderId="34" xfId="0" applyNumberFormat="1" applyFont="1" applyBorder="1" applyAlignment="1">
      <alignment horizontal="right"/>
    </xf>
    <xf numFmtId="0" fontId="5" fillId="0" borderId="26" xfId="0" applyFont="1" applyBorder="1"/>
    <xf numFmtId="0" fontId="5" fillId="0" borderId="15" xfId="0" applyFont="1" applyBorder="1"/>
    <xf numFmtId="0" fontId="6" fillId="3" borderId="35" xfId="0" applyFont="1" applyFill="1" applyBorder="1"/>
    <xf numFmtId="0" fontId="6" fillId="3" borderId="0" xfId="0" applyFont="1" applyFill="1"/>
    <xf numFmtId="166" fontId="6" fillId="3" borderId="0" xfId="0" applyNumberFormat="1" applyFont="1" applyFill="1" applyAlignment="1">
      <alignment horizontal="right"/>
    </xf>
    <xf numFmtId="0" fontId="6" fillId="3" borderId="37" xfId="0" applyFont="1" applyFill="1" applyBorder="1"/>
    <xf numFmtId="0" fontId="6" fillId="3" borderId="38" xfId="0" applyFont="1" applyFill="1" applyBorder="1"/>
    <xf numFmtId="0" fontId="6" fillId="3" borderId="37" xfId="0" applyFont="1" applyFill="1" applyBorder="1" applyAlignment="1">
      <alignment wrapText="1"/>
    </xf>
    <xf numFmtId="0" fontId="7" fillId="2" borderId="8" xfId="1" applyFont="1" applyFill="1" applyBorder="1" applyAlignment="1">
      <alignment horizontal="center" wrapText="1"/>
    </xf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  <xf numFmtId="3" fontId="7" fillId="2" borderId="27" xfId="1" applyNumberFormat="1" applyFont="1" applyFill="1" applyBorder="1" applyAlignment="1">
      <alignment horizontal="center"/>
    </xf>
    <xf numFmtId="165" fontId="7" fillId="2" borderId="36" xfId="3" applyNumberFormat="1" applyFont="1" applyFill="1" applyBorder="1" applyAlignment="1">
      <alignment horizontal="center"/>
    </xf>
    <xf numFmtId="165" fontId="7" fillId="2" borderId="24" xfId="3" applyNumberFormat="1" applyFont="1" applyFill="1" applyBorder="1" applyAlignment="1">
      <alignment horizontal="center" wrapText="1"/>
    </xf>
    <xf numFmtId="165" fontId="7" fillId="2" borderId="61" xfId="3" applyNumberFormat="1" applyFont="1" applyFill="1" applyBorder="1" applyAlignment="1">
      <alignment horizontal="center"/>
    </xf>
    <xf numFmtId="165" fontId="7" fillId="2" borderId="24" xfId="3" applyNumberFormat="1" applyFont="1" applyFill="1" applyBorder="1" applyAlignment="1">
      <alignment horizontal="center"/>
    </xf>
    <xf numFmtId="165" fontId="7" fillId="2" borderId="62" xfId="3" applyNumberFormat="1" applyFont="1" applyFill="1" applyBorder="1" applyAlignment="1">
      <alignment horizontal="center"/>
    </xf>
    <xf numFmtId="0" fontId="7" fillId="2" borderId="13" xfId="1" applyFont="1" applyFill="1" applyBorder="1" applyAlignment="1">
      <alignment horizontal="center" wrapText="1"/>
    </xf>
    <xf numFmtId="0" fontId="7" fillId="2" borderId="14" xfId="1" applyFont="1" applyFill="1" applyBorder="1" applyAlignment="1">
      <alignment horizontal="center"/>
    </xf>
    <xf numFmtId="0" fontId="7" fillId="2" borderId="15" xfId="1" applyFont="1" applyFill="1" applyBorder="1" applyAlignment="1">
      <alignment horizontal="center"/>
    </xf>
    <xf numFmtId="3" fontId="7" fillId="2" borderId="28" xfId="1" applyNumberFormat="1" applyFont="1" applyFill="1" applyBorder="1" applyAlignment="1">
      <alignment horizontal="center"/>
    </xf>
    <xf numFmtId="165" fontId="7" fillId="2" borderId="15" xfId="3" applyNumberFormat="1" applyFont="1" applyFill="1" applyBorder="1" applyAlignment="1">
      <alignment horizontal="center"/>
    </xf>
    <xf numFmtId="165" fontId="7" fillId="2" borderId="16" xfId="3" applyNumberFormat="1" applyFont="1" applyFill="1" applyBorder="1" applyAlignment="1">
      <alignment horizontal="center"/>
    </xf>
    <xf numFmtId="165" fontId="7" fillId="2" borderId="17" xfId="3" applyNumberFormat="1" applyFont="1" applyFill="1" applyBorder="1" applyAlignment="1">
      <alignment horizontal="center"/>
    </xf>
    <xf numFmtId="165" fontId="7" fillId="2" borderId="26" xfId="3" applyNumberFormat="1" applyFont="1" applyFill="1" applyBorder="1" applyAlignment="1">
      <alignment horizontal="center"/>
    </xf>
    <xf numFmtId="165" fontId="7" fillId="2" borderId="14" xfId="3" applyNumberFormat="1" applyFont="1" applyFill="1" applyBorder="1" applyAlignment="1">
      <alignment horizontal="center"/>
    </xf>
    <xf numFmtId="165" fontId="7" fillId="2" borderId="58" xfId="3" applyNumberFormat="1" applyFont="1" applyFill="1" applyBorder="1" applyAlignment="1">
      <alignment horizontal="center"/>
    </xf>
    <xf numFmtId="0" fontId="8" fillId="0" borderId="18" xfId="1" applyFont="1" applyBorder="1" applyAlignment="1">
      <alignment horizontal="center"/>
    </xf>
    <xf numFmtId="0" fontId="7" fillId="0" borderId="6" xfId="1" applyFont="1" applyBorder="1"/>
    <xf numFmtId="0" fontId="8" fillId="0" borderId="9" xfId="1" applyFont="1" applyBorder="1" applyAlignment="1">
      <alignment horizontal="center"/>
    </xf>
    <xf numFmtId="3" fontId="8" fillId="0" borderId="29" xfId="1" applyNumberFormat="1" applyFont="1" applyBorder="1" applyAlignment="1">
      <alignment horizontal="center"/>
    </xf>
    <xf numFmtId="165" fontId="8" fillId="0" borderId="9" xfId="1" applyNumberFormat="1" applyFont="1" applyBorder="1"/>
    <xf numFmtId="165" fontId="8" fillId="0" borderId="19" xfId="3" applyNumberFormat="1" applyFont="1" applyBorder="1"/>
    <xf numFmtId="165" fontId="7" fillId="0" borderId="18" xfId="3" applyNumberFormat="1" applyFont="1" applyBorder="1"/>
    <xf numFmtId="165" fontId="8" fillId="0" borderId="18" xfId="3" applyNumberFormat="1" applyFont="1" applyBorder="1"/>
    <xf numFmtId="165" fontId="8" fillId="0" borderId="29" xfId="3" applyNumberFormat="1" applyFont="1" applyBorder="1"/>
    <xf numFmtId="165" fontId="8" fillId="0" borderId="53" xfId="3" applyNumberFormat="1" applyFont="1" applyBorder="1"/>
    <xf numFmtId="165" fontId="8" fillId="0" borderId="5" xfId="3" applyNumberFormat="1" applyFont="1" applyBorder="1"/>
    <xf numFmtId="165" fontId="8" fillId="0" borderId="6" xfId="3" applyNumberFormat="1" applyFont="1" applyBorder="1"/>
    <xf numFmtId="0" fontId="5" fillId="0" borderId="38" xfId="0" applyFont="1" applyBorder="1"/>
    <xf numFmtId="0" fontId="5" fillId="0" borderId="43" xfId="0" applyFont="1" applyBorder="1"/>
    <xf numFmtId="0" fontId="9" fillId="0" borderId="1" xfId="1" applyFont="1" applyBorder="1" applyAlignment="1">
      <alignment horizontal="center"/>
    </xf>
    <xf numFmtId="0" fontId="9" fillId="0" borderId="4" xfId="1" applyFont="1" applyBorder="1" applyAlignment="1">
      <alignment wrapText="1"/>
    </xf>
    <xf numFmtId="166" fontId="9" fillId="0" borderId="4" xfId="1" applyNumberFormat="1" applyFont="1" applyBorder="1" applyAlignment="1">
      <alignment horizontal="center"/>
    </xf>
    <xf numFmtId="166" fontId="9" fillId="0" borderId="30" xfId="1" applyNumberFormat="1" applyFont="1" applyBorder="1" applyAlignment="1">
      <alignment horizontal="center"/>
    </xf>
    <xf numFmtId="166" fontId="9" fillId="0" borderId="4" xfId="1" applyNumberFormat="1" applyFont="1" applyBorder="1"/>
    <xf numFmtId="166" fontId="9" fillId="0" borderId="1" xfId="3" applyNumberFormat="1" applyFont="1" applyBorder="1"/>
    <xf numFmtId="166" fontId="7" fillId="0" borderId="1" xfId="3" applyNumberFormat="1" applyFont="1" applyBorder="1"/>
    <xf numFmtId="166" fontId="8" fillId="0" borderId="1" xfId="3" applyNumberFormat="1" applyFont="1" applyBorder="1"/>
    <xf numFmtId="166" fontId="8" fillId="0" borderId="30" xfId="3" applyNumberFormat="1" applyFont="1" applyBorder="1"/>
    <xf numFmtId="166" fontId="8" fillId="0" borderId="54" xfId="3" applyNumberFormat="1" applyFont="1" applyBorder="1"/>
    <xf numFmtId="166" fontId="8" fillId="0" borderId="4" xfId="3" applyNumberFormat="1" applyFont="1" applyBorder="1"/>
    <xf numFmtId="166" fontId="5" fillId="0" borderId="3" xfId="0" applyNumberFormat="1" applyFont="1" applyBorder="1" applyAlignment="1">
      <alignment horizontal="right"/>
    </xf>
    <xf numFmtId="166" fontId="5" fillId="0" borderId="3" xfId="0" applyNumberFormat="1" applyFont="1" applyBorder="1"/>
    <xf numFmtId="166" fontId="5" fillId="0" borderId="39" xfId="0" applyNumberFormat="1" applyFont="1" applyBorder="1"/>
    <xf numFmtId="0" fontId="8" fillId="0" borderId="1" xfId="1" applyFont="1" applyBorder="1" applyAlignment="1">
      <alignment horizontal="center"/>
    </xf>
    <xf numFmtId="0" fontId="8" fillId="0" borderId="4" xfId="1" applyFont="1" applyBorder="1"/>
    <xf numFmtId="166" fontId="8" fillId="0" borderId="4" xfId="1" applyNumberFormat="1" applyFont="1" applyBorder="1" applyAlignment="1">
      <alignment horizontal="center"/>
    </xf>
    <xf numFmtId="166" fontId="8" fillId="0" borderId="30" xfId="1" applyNumberFormat="1" applyFont="1" applyBorder="1" applyAlignment="1">
      <alignment horizontal="center"/>
    </xf>
    <xf numFmtId="166" fontId="8" fillId="0" borderId="4" xfId="1" applyNumberFormat="1" applyFont="1" applyBorder="1"/>
    <xf numFmtId="0" fontId="7" fillId="0" borderId="4" xfId="0" applyFont="1" applyBorder="1" applyAlignment="1">
      <alignment wrapText="1"/>
    </xf>
    <xf numFmtId="166" fontId="10" fillId="0" borderId="4" xfId="0" applyNumberFormat="1" applyFont="1" applyBorder="1"/>
    <xf numFmtId="0" fontId="8" fillId="0" borderId="4" xfId="0" applyFont="1" applyBorder="1"/>
    <xf numFmtId="166" fontId="8" fillId="0" borderId="30" xfId="0" applyNumberFormat="1" applyFont="1" applyBorder="1" applyAlignment="1">
      <alignment horizontal="center"/>
    </xf>
    <xf numFmtId="166" fontId="8" fillId="0" borderId="4" xfId="0" applyNumberFormat="1" applyFont="1" applyBorder="1"/>
    <xf numFmtId="166" fontId="8" fillId="0" borderId="1" xfId="2" applyFont="1" applyBorder="1"/>
    <xf numFmtId="166" fontId="8" fillId="0" borderId="30" xfId="2" applyFont="1" applyBorder="1"/>
    <xf numFmtId="166" fontId="8" fillId="0" borderId="54" xfId="2" applyFont="1" applyBorder="1"/>
    <xf numFmtId="166" fontId="8" fillId="0" borderId="4" xfId="2" applyFont="1" applyBorder="1"/>
    <xf numFmtId="0" fontId="8" fillId="0" borderId="5" xfId="1" applyFont="1" applyBorder="1" applyAlignment="1">
      <alignment horizontal="center"/>
    </xf>
    <xf numFmtId="166" fontId="8" fillId="0" borderId="6" xfId="0" applyNumberFormat="1" applyFont="1" applyBorder="1"/>
    <xf numFmtId="166" fontId="8" fillId="0" borderId="31" xfId="0" applyNumberFormat="1" applyFont="1" applyBorder="1" applyAlignment="1">
      <alignment horizontal="center"/>
    </xf>
    <xf numFmtId="166" fontId="8" fillId="0" borderId="5" xfId="2" applyFont="1" applyBorder="1"/>
    <xf numFmtId="166" fontId="8" fillId="0" borderId="31" xfId="2" applyFont="1" applyBorder="1"/>
    <xf numFmtId="166" fontId="8" fillId="0" borderId="55" xfId="2" applyFont="1" applyBorder="1"/>
    <xf numFmtId="166" fontId="8" fillId="0" borderId="6" xfId="2" applyFont="1" applyBorder="1"/>
    <xf numFmtId="166" fontId="5" fillId="0" borderId="38" xfId="0" applyNumberFormat="1" applyFont="1" applyBorder="1"/>
    <xf numFmtId="166" fontId="8" fillId="3" borderId="30" xfId="0" applyNumberFormat="1" applyFont="1" applyFill="1" applyBorder="1" applyAlignment="1">
      <alignment horizontal="center"/>
    </xf>
    <xf numFmtId="166" fontId="8" fillId="3" borderId="4" xfId="0" applyNumberFormat="1" applyFont="1" applyFill="1" applyBorder="1"/>
    <xf numFmtId="166" fontId="8" fillId="3" borderId="1" xfId="2" applyFont="1" applyFill="1" applyBorder="1"/>
    <xf numFmtId="166" fontId="8" fillId="3" borderId="30" xfId="2" applyFont="1" applyFill="1" applyBorder="1"/>
    <xf numFmtId="166" fontId="8" fillId="3" borderId="54" xfId="2" applyFont="1" applyFill="1" applyBorder="1"/>
    <xf numFmtId="166" fontId="8" fillId="3" borderId="4" xfId="2" applyFont="1" applyFill="1" applyBorder="1"/>
    <xf numFmtId="166" fontId="8" fillId="0" borderId="4" xfId="0" applyNumberFormat="1" applyFont="1" applyBorder="1" applyAlignment="1">
      <alignment horizontal="center"/>
    </xf>
    <xf numFmtId="0" fontId="10" fillId="0" borderId="2" xfId="0" applyFont="1" applyBorder="1"/>
    <xf numFmtId="166" fontId="8" fillId="0" borderId="7" xfId="0" applyNumberFormat="1" applyFont="1" applyBorder="1"/>
    <xf numFmtId="166" fontId="8" fillId="0" borderId="32" xfId="0" applyNumberFormat="1" applyFont="1" applyBorder="1" applyAlignment="1">
      <alignment horizontal="center"/>
    </xf>
    <xf numFmtId="166" fontId="8" fillId="0" borderId="2" xfId="2" applyFont="1" applyBorder="1"/>
    <xf numFmtId="166" fontId="8" fillId="0" borderId="32" xfId="2" applyFont="1" applyBorder="1"/>
    <xf numFmtId="166" fontId="8" fillId="0" borderId="56" xfId="2" applyFont="1" applyBorder="1"/>
    <xf numFmtId="166" fontId="8" fillId="0" borderId="7" xfId="2" applyFont="1" applyBorder="1"/>
    <xf numFmtId="166" fontId="5" fillId="0" borderId="21" xfId="0" applyNumberFormat="1" applyFont="1" applyBorder="1" applyAlignment="1">
      <alignment horizontal="right"/>
    </xf>
    <xf numFmtId="166" fontId="5" fillId="0" borderId="21" xfId="0" applyNumberFormat="1" applyFont="1" applyBorder="1"/>
    <xf numFmtId="166" fontId="5" fillId="0" borderId="25" xfId="0" applyNumberFormat="1" applyFont="1" applyBorder="1"/>
    <xf numFmtId="0" fontId="10" fillId="0" borderId="5" xfId="0" applyFont="1" applyBorder="1"/>
    <xf numFmtId="166" fontId="5" fillId="0" borderId="40" xfId="0" applyNumberFormat="1" applyFont="1" applyBorder="1"/>
    <xf numFmtId="0" fontId="10" fillId="0" borderId="1" xfId="0" applyFont="1" applyBorder="1"/>
    <xf numFmtId="0" fontId="7" fillId="0" borderId="4" xfId="1" applyFont="1" applyBorder="1"/>
    <xf numFmtId="0" fontId="8" fillId="0" borderId="6" xfId="1" applyFont="1" applyBorder="1"/>
    <xf numFmtId="166" fontId="8" fillId="0" borderId="6" xfId="1" applyNumberFormat="1" applyFont="1" applyBorder="1" applyAlignment="1">
      <alignment horizontal="center"/>
    </xf>
    <xf numFmtId="166" fontId="8" fillId="0" borderId="33" xfId="1" applyNumberFormat="1" applyFont="1" applyBorder="1" applyAlignment="1">
      <alignment horizontal="center"/>
    </xf>
    <xf numFmtId="166" fontId="8" fillId="0" borderId="6" xfId="1" applyNumberFormat="1" applyFont="1" applyBorder="1"/>
    <xf numFmtId="166" fontId="8" fillId="0" borderId="5" xfId="3" applyNumberFormat="1" applyFont="1" applyBorder="1"/>
    <xf numFmtId="166" fontId="8" fillId="0" borderId="31" xfId="3" applyNumberFormat="1" applyFont="1" applyBorder="1"/>
    <xf numFmtId="166" fontId="8" fillId="0" borderId="55" xfId="3" applyNumberFormat="1" applyFont="1" applyBorder="1"/>
    <xf numFmtId="166" fontId="8" fillId="0" borderId="6" xfId="3" applyNumberFormat="1" applyFont="1" applyBorder="1"/>
    <xf numFmtId="166" fontId="8" fillId="0" borderId="31" xfId="1" applyNumberFormat="1" applyFont="1" applyBorder="1" applyAlignment="1">
      <alignment horizontal="center"/>
    </xf>
    <xf numFmtId="166" fontId="8" fillId="0" borderId="30" xfId="1" applyNumberFormat="1" applyFont="1" applyBorder="1"/>
    <xf numFmtId="0" fontId="7" fillId="0" borderId="4" xfId="1" applyFont="1" applyBorder="1" applyAlignment="1">
      <alignment wrapText="1"/>
    </xf>
    <xf numFmtId="0" fontId="8" fillId="0" borderId="2" xfId="1" applyFont="1" applyBorder="1" applyAlignment="1">
      <alignment horizontal="center"/>
    </xf>
    <xf numFmtId="0" fontId="8" fillId="0" borderId="7" xfId="1" applyFont="1" applyBorder="1"/>
    <xf numFmtId="166" fontId="8" fillId="0" borderId="7" xfId="1" applyNumberFormat="1" applyFont="1" applyBorder="1" applyAlignment="1">
      <alignment horizontal="center"/>
    </xf>
    <xf numFmtId="166" fontId="8" fillId="0" borderId="32" xfId="1" applyNumberFormat="1" applyFont="1" applyBorder="1" applyAlignment="1">
      <alignment horizontal="center"/>
    </xf>
    <xf numFmtId="166" fontId="8" fillId="0" borderId="57" xfId="2" applyFont="1" applyBorder="1"/>
    <xf numFmtId="0" fontId="8" fillId="0" borderId="4" xfId="0" applyFont="1" applyBorder="1" applyAlignment="1">
      <alignment wrapText="1"/>
    </xf>
    <xf numFmtId="0" fontId="6" fillId="0" borderId="22" xfId="0" applyFont="1" applyBorder="1"/>
    <xf numFmtId="0" fontId="7" fillId="0" borderId="20" xfId="1" applyFont="1" applyBorder="1"/>
    <xf numFmtId="166" fontId="11" fillId="0" borderId="20" xfId="1" applyNumberFormat="1" applyFont="1" applyBorder="1" applyAlignment="1">
      <alignment horizontal="center"/>
    </xf>
    <xf numFmtId="166" fontId="11" fillId="0" borderId="33" xfId="1" applyNumberFormat="1" applyFont="1" applyBorder="1" applyAlignment="1">
      <alignment horizontal="center"/>
    </xf>
    <xf numFmtId="166" fontId="11" fillId="0" borderId="20" xfId="3" applyNumberFormat="1" applyFont="1" applyBorder="1"/>
    <xf numFmtId="166" fontId="11" fillId="0" borderId="22" xfId="3" applyNumberFormat="1" applyFont="1" applyBorder="1"/>
    <xf numFmtId="166" fontId="8" fillId="0" borderId="22" xfId="3" applyNumberFormat="1" applyFont="1" applyBorder="1"/>
    <xf numFmtId="166" fontId="11" fillId="0" borderId="33" xfId="3" applyNumberFormat="1" applyFont="1" applyBorder="1"/>
    <xf numFmtId="166" fontId="11" fillId="0" borderId="57" xfId="3" applyNumberFormat="1" applyFont="1" applyBorder="1"/>
    <xf numFmtId="166" fontId="5" fillId="0" borderId="23" xfId="0" applyNumberFormat="1" applyFont="1" applyBorder="1" applyAlignment="1">
      <alignment horizontal="right"/>
    </xf>
    <xf numFmtId="166" fontId="5" fillId="0" borderId="23" xfId="0" applyNumberFormat="1" applyFont="1" applyBorder="1"/>
    <xf numFmtId="166" fontId="11" fillId="0" borderId="1" xfId="3" applyNumberFormat="1" applyFont="1" applyBorder="1"/>
    <xf numFmtId="166" fontId="11" fillId="0" borderId="30" xfId="3" applyNumberFormat="1" applyFont="1" applyBorder="1"/>
    <xf numFmtId="166" fontId="11" fillId="0" borderId="54" xfId="3" applyNumberFormat="1" applyFont="1" applyBorder="1"/>
    <xf numFmtId="166" fontId="11" fillId="0" borderId="4" xfId="3" applyNumberFormat="1" applyFont="1" applyBorder="1"/>
    <xf numFmtId="166" fontId="8" fillId="0" borderId="7" xfId="3" applyNumberFormat="1" applyFont="1" applyBorder="1"/>
    <xf numFmtId="166" fontId="11" fillId="0" borderId="2" xfId="3" applyNumberFormat="1" applyFont="1" applyBorder="1"/>
    <xf numFmtId="166" fontId="8" fillId="0" borderId="2" xfId="3" applyNumberFormat="1" applyFont="1" applyBorder="1"/>
    <xf numFmtId="166" fontId="11" fillId="0" borderId="32" xfId="3" applyNumberFormat="1" applyFont="1" applyBorder="1"/>
    <xf numFmtId="166" fontId="11" fillId="0" borderId="56" xfId="3" applyNumberFormat="1" applyFont="1" applyBorder="1"/>
    <xf numFmtId="166" fontId="11" fillId="0" borderId="7" xfId="3" applyNumberFormat="1" applyFont="1" applyBorder="1"/>
    <xf numFmtId="0" fontId="8" fillId="0" borderId="6" xfId="1" applyFont="1" applyBorder="1" applyAlignment="1">
      <alignment horizontal="left"/>
    </xf>
    <xf numFmtId="166" fontId="11" fillId="0" borderId="5" xfId="3" applyNumberFormat="1" applyFont="1" applyBorder="1"/>
    <xf numFmtId="166" fontId="11" fillId="0" borderId="31" xfId="3" applyNumberFormat="1" applyFont="1" applyBorder="1"/>
    <xf numFmtId="166" fontId="11" fillId="0" borderId="55" xfId="3" applyNumberFormat="1" applyFont="1" applyBorder="1"/>
    <xf numFmtId="166" fontId="11" fillId="0" borderId="6" xfId="3" applyNumberFormat="1" applyFont="1" applyBorder="1"/>
    <xf numFmtId="0" fontId="7" fillId="0" borderId="5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166" fontId="8" fillId="0" borderId="5" xfId="1" applyNumberFormat="1" applyFont="1" applyBorder="1" applyAlignment="1">
      <alignment horizontal="center"/>
    </xf>
    <xf numFmtId="166" fontId="11" fillId="0" borderId="38" xfId="3" applyNumberFormat="1" applyFont="1" applyBorder="1"/>
    <xf numFmtId="0" fontId="7" fillId="0" borderId="51" xfId="1" applyFont="1" applyBorder="1" applyAlignment="1">
      <alignment horizontal="left"/>
    </xf>
    <xf numFmtId="166" fontId="8" fillId="0" borderId="51" xfId="1" applyNumberFormat="1" applyFont="1" applyBorder="1" applyAlignment="1">
      <alignment horizontal="center"/>
    </xf>
    <xf numFmtId="166" fontId="11" fillId="0" borderId="51" xfId="3" applyNumberFormat="1" applyFont="1" applyBorder="1"/>
    <xf numFmtId="166" fontId="11" fillId="0" borderId="52" xfId="3" applyNumberFormat="1" applyFont="1" applyBorder="1"/>
    <xf numFmtId="166" fontId="11" fillId="0" borderId="60" xfId="3" applyNumberFormat="1" applyFont="1" applyBorder="1"/>
    <xf numFmtId="0" fontId="5" fillId="0" borderId="45" xfId="0" applyFont="1" applyBorder="1"/>
    <xf numFmtId="0" fontId="5" fillId="0" borderId="41" xfId="0" applyFont="1" applyBorder="1"/>
    <xf numFmtId="166" fontId="13" fillId="0" borderId="41" xfId="0" applyNumberFormat="1" applyFont="1" applyBorder="1"/>
    <xf numFmtId="166" fontId="13" fillId="0" borderId="44" xfId="0" applyNumberFormat="1" applyFont="1" applyBorder="1"/>
    <xf numFmtId="166" fontId="13" fillId="0" borderId="59" xfId="0" applyNumberFormat="1" applyFont="1" applyBorder="1"/>
    <xf numFmtId="166" fontId="13" fillId="0" borderId="44" xfId="0" applyNumberFormat="1" applyFont="1" applyBorder="1" applyAlignment="1">
      <alignment horizontal="right"/>
    </xf>
    <xf numFmtId="166" fontId="13" fillId="0" borderId="50" xfId="0" applyNumberFormat="1" applyFont="1" applyBorder="1"/>
    <xf numFmtId="166" fontId="13" fillId="0" borderId="34" xfId="0" applyNumberFormat="1" applyFont="1" applyBorder="1"/>
    <xf numFmtId="166" fontId="13" fillId="0" borderId="60" xfId="0" applyNumberFormat="1" applyFont="1" applyBorder="1"/>
    <xf numFmtId="166" fontId="13" fillId="0" borderId="34" xfId="0" applyNumberFormat="1" applyFont="1" applyBorder="1" applyAlignment="1">
      <alignment horizontal="right"/>
    </xf>
    <xf numFmtId="166" fontId="13" fillId="0" borderId="49" xfId="0" applyNumberFormat="1" applyFont="1" applyBorder="1"/>
    <xf numFmtId="166" fontId="13" fillId="0" borderId="0" xfId="0" applyNumberFormat="1" applyFont="1"/>
    <xf numFmtId="0" fontId="13" fillId="0" borderId="0" xfId="0" applyFont="1"/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3" fillId="0" borderId="42" xfId="0" applyFont="1" applyBorder="1"/>
    <xf numFmtId="0" fontId="5" fillId="0" borderId="0" xfId="0" applyFont="1" applyAlignment="1">
      <alignment horizontal="right"/>
    </xf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6" xfId="1" applyFont="1" applyBorder="1" applyAlignment="1">
      <alignment wrapText="1"/>
    </xf>
    <xf numFmtId="0" fontId="8" fillId="0" borderId="4" xfId="1" applyFont="1" applyBorder="1" applyAlignment="1">
      <alignment wrapText="1"/>
    </xf>
    <xf numFmtId="0" fontId="8" fillId="0" borderId="4" xfId="1" applyFont="1" applyBorder="1" applyAlignment="1">
      <alignment horizontal="left" wrapText="1"/>
    </xf>
    <xf numFmtId="0" fontId="8" fillId="0" borderId="7" xfId="1" applyFont="1" applyBorder="1" applyAlignment="1">
      <alignment horizontal="left" wrapText="1"/>
    </xf>
    <xf numFmtId="0" fontId="8" fillId="0" borderId="5" xfId="1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4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164" fontId="15" fillId="0" borderId="0" xfId="0" applyNumberFormat="1" applyFont="1" applyBorder="1" applyAlignment="1">
      <alignment wrapText="1"/>
    </xf>
    <xf numFmtId="0" fontId="15" fillId="0" borderId="65" xfId="0" applyFont="1" applyBorder="1" applyAlignment="1">
      <alignment wrapText="1"/>
    </xf>
    <xf numFmtId="164" fontId="15" fillId="0" borderId="65" xfId="0" applyNumberFormat="1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wrapText="1"/>
    </xf>
    <xf numFmtId="166" fontId="13" fillId="0" borderId="52" xfId="0" applyNumberFormat="1" applyFont="1" applyBorder="1" applyAlignment="1">
      <alignment horizontal="center"/>
    </xf>
    <xf numFmtId="166" fontId="13" fillId="0" borderId="51" xfId="0" applyNumberFormat="1" applyFont="1" applyBorder="1" applyAlignment="1">
      <alignment horizontal="center"/>
    </xf>
    <xf numFmtId="166" fontId="13" fillId="0" borderId="48" xfId="0" applyNumberFormat="1" applyFont="1" applyBorder="1" applyAlignment="1">
      <alignment horizontal="center"/>
    </xf>
    <xf numFmtId="165" fontId="7" fillId="2" borderId="24" xfId="3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165" fontId="7" fillId="2" borderId="11" xfId="3" applyNumberFormat="1" applyFont="1" applyFill="1" applyBorder="1" applyAlignment="1">
      <alignment horizontal="center"/>
    </xf>
    <xf numFmtId="166" fontId="13" fillId="0" borderId="45" xfId="0" applyNumberFormat="1" applyFont="1" applyBorder="1" applyAlignment="1">
      <alignment horizontal="center"/>
    </xf>
    <xf numFmtId="166" fontId="13" fillId="0" borderId="46" xfId="0" applyNumberFormat="1" applyFont="1" applyBorder="1" applyAlignment="1">
      <alignment horizontal="center"/>
    </xf>
    <xf numFmtId="166" fontId="13" fillId="0" borderId="47" xfId="0" applyNumberFormat="1" applyFont="1" applyBorder="1" applyAlignment="1">
      <alignment horizontal="center"/>
    </xf>
    <xf numFmtId="0" fontId="15" fillId="0" borderId="64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4" fillId="4" borderId="63" xfId="0" applyFont="1" applyFill="1" applyBorder="1" applyAlignment="1">
      <alignment horizontal="center" wrapText="1"/>
    </xf>
    <xf numFmtId="0" fontId="14" fillId="4" borderId="3" xfId="0" applyFont="1" applyFill="1" applyBorder="1" applyAlignment="1">
      <alignment horizontal="center" wrapText="1"/>
    </xf>
    <xf numFmtId="0" fontId="14" fillId="4" borderId="23" xfId="0" applyFont="1" applyFill="1" applyBorder="1" applyAlignment="1">
      <alignment horizontal="center" wrapText="1"/>
    </xf>
    <xf numFmtId="0" fontId="14" fillId="4" borderId="4" xfId="0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center" wrapText="1"/>
    </xf>
    <xf numFmtId="0" fontId="14" fillId="0" borderId="6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</cellXfs>
  <cellStyles count="5">
    <cellStyle name="Comma" xfId="2" builtinId="3"/>
    <cellStyle name="Comma 3" xfId="3" xr:uid="{00000000-0005-0000-0000-000001000000}"/>
    <cellStyle name="Normal" xfId="0" builtinId="0"/>
    <cellStyle name="Normal 2" xfId="1" xr:uid="{00000000-0005-0000-0000-000003000000}"/>
    <cellStyle name="Normal 3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48"/>
  <sheetViews>
    <sheetView topLeftCell="A10" workbookViewId="0">
      <selection activeCell="C6" sqref="C6"/>
    </sheetView>
  </sheetViews>
  <sheetFormatPr defaultColWidth="9.1796875" defaultRowHeight="14.5" x14ac:dyDescent="0.35"/>
  <cols>
    <col min="1" max="1" width="5.26953125" customWidth="1"/>
    <col min="2" max="2" width="13.7265625" style="3" customWidth="1"/>
    <col min="3" max="3" width="7.453125" customWidth="1"/>
    <col min="4" max="4" width="6.1796875" style="1" bestFit="1" customWidth="1"/>
    <col min="5" max="6" width="8.81640625" style="2" customWidth="1"/>
    <col min="7" max="7" width="7.81640625" style="2" customWidth="1"/>
    <col min="8" max="8" width="7.1796875" style="2" customWidth="1"/>
    <col min="9" max="9" width="9.453125" bestFit="1" customWidth="1"/>
    <col min="10" max="10" width="7.26953125" customWidth="1"/>
    <col min="11" max="11" width="6.81640625" customWidth="1"/>
    <col min="12" max="12" width="6.453125" customWidth="1"/>
    <col min="13" max="13" width="6.81640625" customWidth="1"/>
    <col min="14" max="14" width="9.81640625" bestFit="1" customWidth="1"/>
    <col min="15" max="15" width="6.81640625" style="1" customWidth="1"/>
    <col min="16" max="16" width="7.1796875" customWidth="1"/>
    <col min="17" max="17" width="6.81640625" customWidth="1"/>
    <col min="18" max="18" width="6.453125" customWidth="1"/>
    <col min="19" max="19" width="9.81640625" bestFit="1" customWidth="1"/>
    <col min="20" max="21" width="6.81640625" customWidth="1"/>
    <col min="22" max="22" width="7" customWidth="1"/>
    <col min="23" max="23" width="7.26953125" customWidth="1"/>
    <col min="24" max="24" width="9.81640625" bestFit="1" customWidth="1"/>
    <col min="25" max="26" width="7.453125" customWidth="1"/>
    <col min="27" max="27" width="6.26953125" customWidth="1"/>
    <col min="28" max="28" width="7" customWidth="1"/>
    <col min="29" max="29" width="9.81640625" bestFit="1" customWidth="1"/>
    <col min="30" max="30" width="6.81640625" customWidth="1"/>
    <col min="31" max="31" width="7" customWidth="1"/>
    <col min="32" max="32" width="6.453125" customWidth="1"/>
    <col min="33" max="33" width="6.1796875" customWidth="1"/>
    <col min="34" max="34" width="9.453125" bestFit="1" customWidth="1"/>
    <col min="35" max="36" width="6.81640625" customWidth="1"/>
    <col min="37" max="37" width="5.81640625" customWidth="1"/>
    <col min="38" max="38" width="6.453125" customWidth="1"/>
    <col min="39" max="39" width="9.81640625" bestFit="1" customWidth="1"/>
  </cols>
  <sheetData>
    <row r="1" spans="1:42" ht="15" thickBot="1" x14ac:dyDescent="0.4">
      <c r="A1" s="7"/>
      <c r="B1" s="8"/>
      <c r="C1" s="7"/>
      <c r="D1" s="9"/>
      <c r="E1" s="10"/>
      <c r="F1" s="10"/>
      <c r="G1" s="10"/>
      <c r="H1" s="10"/>
      <c r="I1" s="11"/>
      <c r="J1" s="11"/>
      <c r="K1" s="11"/>
      <c r="L1" s="11"/>
      <c r="M1" s="11"/>
      <c r="N1" s="11"/>
      <c r="O1" s="12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5"/>
    </row>
    <row r="2" spans="1:42" ht="20.5" thickBot="1" x14ac:dyDescent="0.4">
      <c r="A2" s="7"/>
      <c r="B2" s="7"/>
      <c r="C2" s="7"/>
      <c r="D2" s="13"/>
      <c r="E2" s="14"/>
      <c r="F2" s="7"/>
      <c r="G2" s="7"/>
      <c r="H2" s="7"/>
      <c r="I2" s="15" t="s">
        <v>40</v>
      </c>
      <c r="J2" s="16"/>
      <c r="K2" s="16"/>
      <c r="L2" s="16"/>
      <c r="M2" s="15"/>
      <c r="N2" s="15" t="s">
        <v>42</v>
      </c>
      <c r="O2" s="17"/>
      <c r="P2" s="16"/>
      <c r="Q2" s="16"/>
      <c r="R2" s="16"/>
      <c r="S2" s="18" t="s">
        <v>41</v>
      </c>
      <c r="T2" s="16"/>
      <c r="U2" s="16"/>
      <c r="V2" s="16"/>
      <c r="W2" s="16"/>
      <c r="X2" s="18" t="s">
        <v>43</v>
      </c>
      <c r="Y2" s="16"/>
      <c r="Z2" s="16"/>
      <c r="AA2" s="16"/>
      <c r="AB2" s="16"/>
      <c r="AC2" s="19" t="s">
        <v>44</v>
      </c>
      <c r="AD2" s="16"/>
      <c r="AE2" s="16"/>
      <c r="AF2" s="16"/>
      <c r="AG2" s="16"/>
      <c r="AH2" s="20" t="s">
        <v>45</v>
      </c>
      <c r="AI2" s="16"/>
      <c r="AJ2" s="16"/>
      <c r="AK2" s="16"/>
      <c r="AL2" s="16"/>
      <c r="AM2" s="19" t="s">
        <v>46</v>
      </c>
      <c r="AN2" s="5"/>
    </row>
    <row r="3" spans="1:42" ht="24" customHeight="1" thickTop="1" x14ac:dyDescent="0.35">
      <c r="A3" s="21" t="s">
        <v>2</v>
      </c>
      <c r="B3" s="22" t="s">
        <v>3</v>
      </c>
      <c r="C3" s="23" t="s">
        <v>4</v>
      </c>
      <c r="D3" s="24" t="s">
        <v>5</v>
      </c>
      <c r="E3" s="208" t="s">
        <v>6</v>
      </c>
      <c r="F3" s="209"/>
      <c r="G3" s="210" t="s">
        <v>7</v>
      </c>
      <c r="H3" s="209"/>
      <c r="I3" s="25" t="s">
        <v>0</v>
      </c>
      <c r="J3" s="26" t="s">
        <v>51</v>
      </c>
      <c r="K3" s="27" t="s">
        <v>52</v>
      </c>
      <c r="L3" s="28" t="s">
        <v>7</v>
      </c>
      <c r="M3" s="29"/>
      <c r="N3" s="25" t="s">
        <v>0</v>
      </c>
      <c r="O3" s="208" t="s">
        <v>6</v>
      </c>
      <c r="P3" s="209"/>
      <c r="Q3" s="210" t="s">
        <v>7</v>
      </c>
      <c r="R3" s="209"/>
      <c r="S3" s="25" t="s">
        <v>0</v>
      </c>
      <c r="T3" s="208" t="s">
        <v>6</v>
      </c>
      <c r="U3" s="209"/>
      <c r="V3" s="210" t="s">
        <v>7</v>
      </c>
      <c r="W3" s="209"/>
      <c r="X3" s="25" t="s">
        <v>0</v>
      </c>
      <c r="Y3" s="208" t="s">
        <v>6</v>
      </c>
      <c r="Z3" s="209"/>
      <c r="AA3" s="210" t="s">
        <v>7</v>
      </c>
      <c r="AB3" s="209"/>
      <c r="AC3" s="25" t="s">
        <v>0</v>
      </c>
      <c r="AD3" s="208" t="s">
        <v>6</v>
      </c>
      <c r="AE3" s="209"/>
      <c r="AF3" s="210" t="s">
        <v>7</v>
      </c>
      <c r="AG3" s="209"/>
      <c r="AH3" s="25" t="s">
        <v>0</v>
      </c>
      <c r="AI3" s="208" t="s">
        <v>6</v>
      </c>
      <c r="AJ3" s="209"/>
      <c r="AK3" s="210" t="s">
        <v>7</v>
      </c>
      <c r="AL3" s="209"/>
      <c r="AM3" s="25" t="s">
        <v>0</v>
      </c>
      <c r="AN3" s="5"/>
    </row>
    <row r="4" spans="1:42" ht="27.75" customHeight="1" thickBot="1" x14ac:dyDescent="0.4">
      <c r="A4" s="30" t="s">
        <v>8</v>
      </c>
      <c r="B4" s="31"/>
      <c r="C4" s="32"/>
      <c r="D4" s="33"/>
      <c r="E4" s="34" t="s">
        <v>9</v>
      </c>
      <c r="F4" s="35" t="s">
        <v>0</v>
      </c>
      <c r="G4" s="36" t="s">
        <v>9</v>
      </c>
      <c r="H4" s="35" t="s">
        <v>0</v>
      </c>
      <c r="I4" s="37" t="s">
        <v>10</v>
      </c>
      <c r="J4" s="38" t="s">
        <v>9</v>
      </c>
      <c r="K4" s="39" t="s">
        <v>0</v>
      </c>
      <c r="L4" s="39" t="s">
        <v>9</v>
      </c>
      <c r="M4" s="38" t="s">
        <v>0</v>
      </c>
      <c r="N4" s="37" t="s">
        <v>10</v>
      </c>
      <c r="O4" s="34" t="s">
        <v>9</v>
      </c>
      <c r="P4" s="35" t="s">
        <v>0</v>
      </c>
      <c r="Q4" s="36" t="s">
        <v>9</v>
      </c>
      <c r="R4" s="35" t="s">
        <v>0</v>
      </c>
      <c r="S4" s="37" t="s">
        <v>10</v>
      </c>
      <c r="T4" s="34" t="s">
        <v>9</v>
      </c>
      <c r="U4" s="35" t="s">
        <v>0</v>
      </c>
      <c r="V4" s="36" t="s">
        <v>9</v>
      </c>
      <c r="W4" s="35" t="s">
        <v>0</v>
      </c>
      <c r="X4" s="37" t="s">
        <v>10</v>
      </c>
      <c r="Y4" s="34" t="s">
        <v>9</v>
      </c>
      <c r="Z4" s="35" t="s">
        <v>0</v>
      </c>
      <c r="AA4" s="36" t="s">
        <v>9</v>
      </c>
      <c r="AB4" s="35" t="s">
        <v>0</v>
      </c>
      <c r="AC4" s="37" t="s">
        <v>10</v>
      </c>
      <c r="AD4" s="34" t="s">
        <v>9</v>
      </c>
      <c r="AE4" s="35" t="s">
        <v>0</v>
      </c>
      <c r="AF4" s="36" t="s">
        <v>9</v>
      </c>
      <c r="AG4" s="35" t="s">
        <v>0</v>
      </c>
      <c r="AH4" s="37" t="s">
        <v>10</v>
      </c>
      <c r="AI4" s="34" t="s">
        <v>9</v>
      </c>
      <c r="AJ4" s="35" t="s">
        <v>0</v>
      </c>
      <c r="AK4" s="36" t="s">
        <v>9</v>
      </c>
      <c r="AL4" s="35" t="s">
        <v>0</v>
      </c>
      <c r="AM4" s="37" t="s">
        <v>10</v>
      </c>
      <c r="AN4" s="5"/>
    </row>
    <row r="5" spans="1:42" ht="15" thickTop="1" x14ac:dyDescent="0.35">
      <c r="A5" s="40">
        <v>1</v>
      </c>
      <c r="B5" s="41" t="s">
        <v>11</v>
      </c>
      <c r="C5" s="42"/>
      <c r="D5" s="43"/>
      <c r="E5" s="44"/>
      <c r="F5" s="45"/>
      <c r="G5" s="46"/>
      <c r="H5" s="47"/>
      <c r="I5" s="48"/>
      <c r="J5" s="49"/>
      <c r="K5" s="50"/>
      <c r="L5" s="50"/>
      <c r="M5" s="51"/>
      <c r="N5" s="48"/>
      <c r="O5" s="9"/>
      <c r="P5" s="7"/>
      <c r="Q5" s="7"/>
      <c r="R5" s="7"/>
      <c r="S5" s="52"/>
      <c r="T5" s="7"/>
      <c r="U5" s="7"/>
      <c r="V5" s="7"/>
      <c r="W5" s="7"/>
      <c r="X5" s="52"/>
      <c r="Y5" s="7"/>
      <c r="Z5" s="7"/>
      <c r="AA5" s="7"/>
      <c r="AB5" s="7"/>
      <c r="AC5" s="52"/>
      <c r="AD5" s="7"/>
      <c r="AE5" s="7"/>
      <c r="AF5" s="7"/>
      <c r="AG5" s="7"/>
      <c r="AH5" s="52"/>
      <c r="AI5" s="7"/>
      <c r="AJ5" s="7"/>
      <c r="AK5" s="7"/>
      <c r="AL5" s="7"/>
      <c r="AM5" s="53"/>
      <c r="AN5" s="5"/>
    </row>
    <row r="6" spans="1:42" ht="57" customHeight="1" x14ac:dyDescent="0.35">
      <c r="A6" s="54">
        <v>1.1000000000000001</v>
      </c>
      <c r="B6" s="55" t="s">
        <v>12</v>
      </c>
      <c r="C6" s="56" t="s">
        <v>2</v>
      </c>
      <c r="D6" s="57">
        <v>1</v>
      </c>
      <c r="E6" s="58">
        <v>86000</v>
      </c>
      <c r="F6" s="59">
        <f t="shared" ref="F6" si="0">E6*D6</f>
        <v>86000</v>
      </c>
      <c r="G6" s="60">
        <v>9900</v>
      </c>
      <c r="H6" s="61">
        <f>G6</f>
        <v>9900</v>
      </c>
      <c r="I6" s="62">
        <f>F6+H6</f>
        <v>95900</v>
      </c>
      <c r="J6" s="63">
        <v>86000</v>
      </c>
      <c r="K6" s="61">
        <f>J6</f>
        <v>86000</v>
      </c>
      <c r="L6" s="61">
        <v>8600</v>
      </c>
      <c r="M6" s="64">
        <f>L6</f>
        <v>8600</v>
      </c>
      <c r="N6" s="62">
        <f>K6+M6</f>
        <v>94600</v>
      </c>
      <c r="O6" s="65">
        <v>95334</v>
      </c>
      <c r="P6" s="66">
        <f>O6</f>
        <v>95334</v>
      </c>
      <c r="Q6" s="66">
        <v>10332</v>
      </c>
      <c r="R6" s="66">
        <f>Q6</f>
        <v>10332</v>
      </c>
      <c r="S6" s="67">
        <f>P6+R6</f>
        <v>105666</v>
      </c>
      <c r="T6" s="66">
        <v>86000</v>
      </c>
      <c r="U6" s="66">
        <f>T6</f>
        <v>86000</v>
      </c>
      <c r="V6" s="66">
        <v>8600</v>
      </c>
      <c r="W6" s="66">
        <f>V6</f>
        <v>8600</v>
      </c>
      <c r="X6" s="67">
        <f>U6+W6</f>
        <v>94600</v>
      </c>
      <c r="Y6" s="66">
        <v>86000</v>
      </c>
      <c r="Z6" s="66">
        <f>Y6</f>
        <v>86000</v>
      </c>
      <c r="AA6" s="66">
        <v>8033.75</v>
      </c>
      <c r="AB6" s="66">
        <f>AA6</f>
        <v>8033.75</v>
      </c>
      <c r="AC6" s="67">
        <f>Z6+AB6</f>
        <v>94033.75</v>
      </c>
      <c r="AD6" s="66">
        <v>86000</v>
      </c>
      <c r="AE6" s="66">
        <v>86000</v>
      </c>
      <c r="AF6" s="66">
        <v>2500</v>
      </c>
      <c r="AG6" s="66">
        <v>2500</v>
      </c>
      <c r="AH6" s="67">
        <f>AE6+AG6</f>
        <v>88500</v>
      </c>
      <c r="AI6" s="66">
        <v>86000</v>
      </c>
      <c r="AJ6" s="66">
        <v>86000</v>
      </c>
      <c r="AK6" s="66"/>
      <c r="AL6" s="66"/>
      <c r="AM6" s="67">
        <f>AJ6</f>
        <v>86000</v>
      </c>
      <c r="AN6" s="5"/>
    </row>
    <row r="7" spans="1:42" ht="21.75" customHeight="1" x14ac:dyDescent="0.35">
      <c r="A7" s="68"/>
      <c r="B7" s="69"/>
      <c r="C7" s="70"/>
      <c r="D7" s="71"/>
      <c r="E7" s="72"/>
      <c r="F7" s="61"/>
      <c r="G7" s="60"/>
      <c r="H7" s="61"/>
      <c r="I7" s="62"/>
      <c r="J7" s="63"/>
      <c r="K7" s="61"/>
      <c r="L7" s="61"/>
      <c r="M7" s="64"/>
      <c r="N7" s="62"/>
      <c r="O7" s="65"/>
      <c r="P7" s="66"/>
      <c r="Q7" s="66"/>
      <c r="R7" s="66"/>
      <c r="S7" s="67"/>
      <c r="T7" s="66"/>
      <c r="U7" s="66"/>
      <c r="V7" s="66"/>
      <c r="W7" s="66"/>
      <c r="X7" s="67"/>
      <c r="Y7" s="66">
        <v>4300</v>
      </c>
      <c r="Z7" s="66">
        <f>Y7</f>
        <v>4300</v>
      </c>
      <c r="AA7" s="66"/>
      <c r="AB7" s="66"/>
      <c r="AC7" s="67">
        <f>Z7</f>
        <v>4300</v>
      </c>
      <c r="AD7" s="66"/>
      <c r="AE7" s="66"/>
      <c r="AF7" s="66"/>
      <c r="AG7" s="66"/>
      <c r="AH7" s="67"/>
      <c r="AI7" s="66"/>
      <c r="AJ7" s="66"/>
      <c r="AK7" s="66"/>
      <c r="AL7" s="66"/>
      <c r="AM7" s="67"/>
      <c r="AN7" s="5"/>
    </row>
    <row r="8" spans="1:42" ht="59.25" customHeight="1" x14ac:dyDescent="0.35">
      <c r="A8" s="68">
        <v>2</v>
      </c>
      <c r="B8" s="73" t="s">
        <v>13</v>
      </c>
      <c r="C8" s="74"/>
      <c r="D8" s="71"/>
      <c r="E8" s="72"/>
      <c r="F8" s="61"/>
      <c r="G8" s="60"/>
      <c r="H8" s="61"/>
      <c r="I8" s="62"/>
      <c r="J8" s="63"/>
      <c r="K8" s="61"/>
      <c r="L8" s="61"/>
      <c r="M8" s="64"/>
      <c r="N8" s="62"/>
      <c r="O8" s="65"/>
      <c r="P8" s="66"/>
      <c r="Q8" s="66"/>
      <c r="R8" s="66"/>
      <c r="S8" s="67"/>
      <c r="T8" s="66"/>
      <c r="U8" s="66"/>
      <c r="V8" s="66"/>
      <c r="W8" s="66"/>
      <c r="X8" s="67"/>
      <c r="Y8" s="66"/>
      <c r="Z8" s="66"/>
      <c r="AA8" s="66"/>
      <c r="AB8" s="66"/>
      <c r="AC8" s="67"/>
      <c r="AD8" s="66"/>
      <c r="AE8" s="66"/>
      <c r="AF8" s="66"/>
      <c r="AG8" s="66"/>
      <c r="AH8" s="67"/>
      <c r="AI8" s="66"/>
      <c r="AJ8" s="66"/>
      <c r="AK8" s="66"/>
      <c r="AL8" s="66"/>
      <c r="AM8" s="67"/>
      <c r="AN8" s="5"/>
    </row>
    <row r="9" spans="1:42" x14ac:dyDescent="0.35">
      <c r="A9" s="68">
        <v>2.1</v>
      </c>
      <c r="B9" s="127" t="s">
        <v>14</v>
      </c>
      <c r="C9" s="70" t="s">
        <v>15</v>
      </c>
      <c r="D9" s="76">
        <v>45</v>
      </c>
      <c r="E9" s="77">
        <v>172.66</v>
      </c>
      <c r="F9" s="78">
        <f>D9*E9</f>
        <v>7769.7</v>
      </c>
      <c r="G9" s="78">
        <v>178</v>
      </c>
      <c r="H9" s="78">
        <f>D9*G9</f>
        <v>8010</v>
      </c>
      <c r="I9" s="79">
        <f>F9+H9</f>
        <v>15779.7</v>
      </c>
      <c r="J9" s="80">
        <v>110</v>
      </c>
      <c r="K9" s="78">
        <f>D9*J9</f>
        <v>4950</v>
      </c>
      <c r="L9" s="78">
        <v>65</v>
      </c>
      <c r="M9" s="81">
        <f>D9*L9</f>
        <v>2925</v>
      </c>
      <c r="N9" s="79">
        <f>K9+M9</f>
        <v>7875</v>
      </c>
      <c r="O9" s="65">
        <v>130.62</v>
      </c>
      <c r="P9" s="66">
        <f>D9*O9</f>
        <v>5877.9000000000005</v>
      </c>
      <c r="Q9" s="66">
        <v>104.6</v>
      </c>
      <c r="R9" s="66">
        <f>D9*Q9</f>
        <v>4707</v>
      </c>
      <c r="S9" s="67">
        <f>P9+R9</f>
        <v>10584.900000000001</v>
      </c>
      <c r="T9" s="66">
        <v>145.80000000000001</v>
      </c>
      <c r="U9" s="66">
        <f>D9*T9</f>
        <v>6561.0000000000009</v>
      </c>
      <c r="V9" s="66">
        <v>35</v>
      </c>
      <c r="W9" s="66">
        <f>D9*V9</f>
        <v>1575</v>
      </c>
      <c r="X9" s="67">
        <f>U9+W9</f>
        <v>8136.0000000000009</v>
      </c>
      <c r="Y9" s="66">
        <v>136.59</v>
      </c>
      <c r="Z9" s="66">
        <f>D9*Y9</f>
        <v>6146.55</v>
      </c>
      <c r="AA9" s="66">
        <v>90.6</v>
      </c>
      <c r="AB9" s="66">
        <f>D9*AA9</f>
        <v>4076.9999999999995</v>
      </c>
      <c r="AC9" s="67">
        <f>Z9+AB9</f>
        <v>10223.549999999999</v>
      </c>
      <c r="AD9" s="66">
        <v>125</v>
      </c>
      <c r="AE9" s="66">
        <f>D9*AD9</f>
        <v>5625</v>
      </c>
      <c r="AF9" s="66">
        <v>27.5</v>
      </c>
      <c r="AG9" s="66">
        <f>D9*AF9</f>
        <v>1237.5</v>
      </c>
      <c r="AH9" s="67">
        <f>AE9+AG9</f>
        <v>6862.5</v>
      </c>
      <c r="AI9" s="66">
        <v>195</v>
      </c>
      <c r="AJ9" s="66">
        <f>D9*AI9</f>
        <v>8775</v>
      </c>
      <c r="AK9" s="66">
        <v>65</v>
      </c>
      <c r="AL9" s="66">
        <f>D9*AK9</f>
        <v>2925</v>
      </c>
      <c r="AM9" s="67">
        <f>AJ9+AL9</f>
        <v>11700</v>
      </c>
      <c r="AN9" s="5"/>
    </row>
    <row r="10" spans="1:42" ht="21.75" customHeight="1" x14ac:dyDescent="0.35">
      <c r="A10" s="68">
        <v>2.2000000000000002</v>
      </c>
      <c r="B10" s="127" t="s">
        <v>16</v>
      </c>
      <c r="C10" s="70" t="s">
        <v>15</v>
      </c>
      <c r="D10" s="76">
        <v>0</v>
      </c>
      <c r="E10" s="77"/>
      <c r="F10" s="78"/>
      <c r="G10" s="78"/>
      <c r="H10" s="78"/>
      <c r="I10" s="79"/>
      <c r="J10" s="80"/>
      <c r="K10" s="78"/>
      <c r="L10" s="78"/>
      <c r="M10" s="81"/>
      <c r="N10" s="79"/>
      <c r="O10" s="65"/>
      <c r="P10" s="66"/>
      <c r="Q10" s="66"/>
      <c r="R10" s="66"/>
      <c r="S10" s="67"/>
      <c r="T10" s="66"/>
      <c r="U10" s="66"/>
      <c r="V10" s="66"/>
      <c r="W10" s="66"/>
      <c r="X10" s="67"/>
      <c r="Y10" s="66"/>
      <c r="Z10" s="66"/>
      <c r="AA10" s="66"/>
      <c r="AB10" s="66"/>
      <c r="AC10" s="67"/>
      <c r="AD10" s="7"/>
      <c r="AE10" s="7"/>
      <c r="AF10" s="7"/>
      <c r="AG10" s="7"/>
      <c r="AH10" s="7"/>
      <c r="AI10" s="66"/>
      <c r="AJ10" s="66"/>
      <c r="AK10" s="66"/>
      <c r="AL10" s="66"/>
      <c r="AM10" s="67"/>
      <c r="AN10" s="5"/>
    </row>
    <row r="11" spans="1:42" ht="25.5" customHeight="1" x14ac:dyDescent="0.35">
      <c r="A11" s="68">
        <v>2.2999999999999998</v>
      </c>
      <c r="B11" s="127" t="s">
        <v>17</v>
      </c>
      <c r="C11" s="77" t="s">
        <v>2</v>
      </c>
      <c r="D11" s="76">
        <v>8</v>
      </c>
      <c r="E11" s="77">
        <v>368.67</v>
      </c>
      <c r="F11" s="78">
        <f>D11*E11</f>
        <v>2949.36</v>
      </c>
      <c r="G11" s="78">
        <v>160</v>
      </c>
      <c r="H11" s="78">
        <f>D11*G11</f>
        <v>1280</v>
      </c>
      <c r="I11" s="79">
        <f>F11+H11</f>
        <v>4229.3600000000006</v>
      </c>
      <c r="J11" s="80">
        <v>80</v>
      </c>
      <c r="K11" s="78">
        <f>D11*J11</f>
        <v>640</v>
      </c>
      <c r="L11" s="78">
        <v>60</v>
      </c>
      <c r="M11" s="81">
        <f>D11*L11</f>
        <v>480</v>
      </c>
      <c r="N11" s="79">
        <f>K11+M11</f>
        <v>1120</v>
      </c>
      <c r="O11" s="65">
        <v>144.4</v>
      </c>
      <c r="P11" s="66">
        <f>D11*O11</f>
        <v>1155.2</v>
      </c>
      <c r="Q11" s="66">
        <v>43</v>
      </c>
      <c r="R11" s="66">
        <f>D11*Q11</f>
        <v>344</v>
      </c>
      <c r="S11" s="67">
        <f>P11+R11</f>
        <v>1499.2</v>
      </c>
      <c r="T11" s="66">
        <v>270</v>
      </c>
      <c r="U11" s="66">
        <f>D11*T11</f>
        <v>2160</v>
      </c>
      <c r="V11" s="66">
        <v>36.25</v>
      </c>
      <c r="W11" s="66">
        <f>D11*V11</f>
        <v>290</v>
      </c>
      <c r="X11" s="67">
        <f>U11+W11</f>
        <v>2450</v>
      </c>
      <c r="Y11" s="66">
        <v>139.13</v>
      </c>
      <c r="Z11" s="66">
        <f>D11*Y11</f>
        <v>1113.04</v>
      </c>
      <c r="AA11" s="66">
        <v>102.56</v>
      </c>
      <c r="AB11" s="66">
        <f>D11*AA11</f>
        <v>820.48</v>
      </c>
      <c r="AC11" s="67">
        <f>Z11+AB11</f>
        <v>1933.52</v>
      </c>
      <c r="AD11" s="66">
        <v>140</v>
      </c>
      <c r="AE11" s="66">
        <f>D11*AD11</f>
        <v>1120</v>
      </c>
      <c r="AF11" s="66">
        <v>15</v>
      </c>
      <c r="AG11" s="66">
        <f>D11*AF11</f>
        <v>120</v>
      </c>
      <c r="AH11" s="67">
        <f>AE11+AG11</f>
        <v>1240</v>
      </c>
      <c r="AI11" s="66">
        <v>325</v>
      </c>
      <c r="AJ11" s="66">
        <f>D11*AI11</f>
        <v>2600</v>
      </c>
      <c r="AK11" s="66">
        <v>91</v>
      </c>
      <c r="AL11" s="66">
        <f>D11*AK11</f>
        <v>728</v>
      </c>
      <c r="AM11" s="67">
        <f>AJ11+AL11</f>
        <v>3328</v>
      </c>
      <c r="AN11" s="5"/>
    </row>
    <row r="12" spans="1:42" x14ac:dyDescent="0.35">
      <c r="A12" s="82">
        <v>2.4</v>
      </c>
      <c r="B12" s="180" t="s">
        <v>18</v>
      </c>
      <c r="C12" s="83" t="s">
        <v>2</v>
      </c>
      <c r="D12" s="84">
        <v>8</v>
      </c>
      <c r="E12" s="83">
        <v>237.8</v>
      </c>
      <c r="F12" s="85">
        <f>D12*E12</f>
        <v>1902.4</v>
      </c>
      <c r="G12" s="85">
        <v>160</v>
      </c>
      <c r="H12" s="85">
        <f>D12*G12</f>
        <v>1280</v>
      </c>
      <c r="I12" s="86">
        <f>F12+H12</f>
        <v>3182.4</v>
      </c>
      <c r="J12" s="87">
        <v>70</v>
      </c>
      <c r="K12" s="85">
        <f>D12*J12</f>
        <v>560</v>
      </c>
      <c r="L12" s="85">
        <v>60</v>
      </c>
      <c r="M12" s="88">
        <f>D12*L12</f>
        <v>480</v>
      </c>
      <c r="N12" s="86">
        <f>K12+M12</f>
        <v>1040</v>
      </c>
      <c r="O12" s="9">
        <v>89.8</v>
      </c>
      <c r="P12" s="8">
        <f>D12*O12</f>
        <v>718.4</v>
      </c>
      <c r="Q12" s="8">
        <v>43</v>
      </c>
      <c r="R12" s="8">
        <f>D12*Q12</f>
        <v>344</v>
      </c>
      <c r="S12" s="89">
        <f>P12+R12</f>
        <v>1062.4000000000001</v>
      </c>
      <c r="T12" s="8">
        <v>190</v>
      </c>
      <c r="U12" s="8">
        <f>D12*T12</f>
        <v>1520</v>
      </c>
      <c r="V12" s="8">
        <v>36.25</v>
      </c>
      <c r="W12" s="8">
        <f>D12*V12</f>
        <v>290</v>
      </c>
      <c r="X12" s="89">
        <f>U12+W12</f>
        <v>1810</v>
      </c>
      <c r="Y12" s="8">
        <v>87.93</v>
      </c>
      <c r="Z12" s="8">
        <f>D12*Y12</f>
        <v>703.44</v>
      </c>
      <c r="AA12" s="8">
        <v>50</v>
      </c>
      <c r="AB12" s="8">
        <f>D12*AA12</f>
        <v>400</v>
      </c>
      <c r="AC12" s="89">
        <f>Z12+AB12</f>
        <v>1103.44</v>
      </c>
      <c r="AD12" s="66">
        <v>88</v>
      </c>
      <c r="AE12" s="66">
        <f>D12*AD12</f>
        <v>704</v>
      </c>
      <c r="AF12" s="66">
        <v>15</v>
      </c>
      <c r="AG12" s="66">
        <f>D12*AF12</f>
        <v>120</v>
      </c>
      <c r="AH12" s="67">
        <f>AE12+AG12</f>
        <v>824</v>
      </c>
      <c r="AI12" s="8">
        <v>195</v>
      </c>
      <c r="AJ12" s="8">
        <f>D12*AI12</f>
        <v>1560</v>
      </c>
      <c r="AK12" s="8">
        <v>65</v>
      </c>
      <c r="AL12" s="8">
        <f>D12*AK12</f>
        <v>520</v>
      </c>
      <c r="AM12" s="67">
        <f>AJ12+AL12</f>
        <v>2080</v>
      </c>
      <c r="AN12" s="5"/>
      <c r="AP12" s="4"/>
    </row>
    <row r="13" spans="1:42" ht="32.25" customHeight="1" x14ac:dyDescent="0.35">
      <c r="A13" s="68">
        <v>2.5</v>
      </c>
      <c r="B13" s="127" t="s">
        <v>19</v>
      </c>
      <c r="C13" s="77" t="s">
        <v>2</v>
      </c>
      <c r="D13" s="90">
        <v>8</v>
      </c>
      <c r="E13" s="91">
        <v>312.01</v>
      </c>
      <c r="F13" s="92">
        <f>D13*E13</f>
        <v>2496.08</v>
      </c>
      <c r="G13" s="92">
        <v>160</v>
      </c>
      <c r="H13" s="92">
        <f>D13*G13</f>
        <v>1280</v>
      </c>
      <c r="I13" s="93">
        <f>F13+H13</f>
        <v>3776.08</v>
      </c>
      <c r="J13" s="94">
        <v>80</v>
      </c>
      <c r="K13" s="92">
        <f>D13*J13</f>
        <v>640</v>
      </c>
      <c r="L13" s="92">
        <v>70</v>
      </c>
      <c r="M13" s="95">
        <f>D13*L13</f>
        <v>560</v>
      </c>
      <c r="N13" s="93">
        <f>K13+M13</f>
        <v>1200</v>
      </c>
      <c r="O13" s="65">
        <v>93.2</v>
      </c>
      <c r="P13" s="66">
        <f>D13*O13</f>
        <v>745.6</v>
      </c>
      <c r="Q13" s="66">
        <v>43</v>
      </c>
      <c r="R13" s="66">
        <f>D13*Q13</f>
        <v>344</v>
      </c>
      <c r="S13" s="67">
        <f>P13+R13</f>
        <v>1089.5999999999999</v>
      </c>
      <c r="T13" s="66">
        <v>140</v>
      </c>
      <c r="U13" s="66">
        <f>D13*T13</f>
        <v>1120</v>
      </c>
      <c r="V13" s="66">
        <v>40</v>
      </c>
      <c r="W13" s="66">
        <f>D13*V13</f>
        <v>320</v>
      </c>
      <c r="X13" s="67">
        <f>U13+W13</f>
        <v>1440</v>
      </c>
      <c r="Y13" s="66">
        <v>90.34</v>
      </c>
      <c r="Z13" s="66">
        <f>D13*Y13</f>
        <v>722.72</v>
      </c>
      <c r="AA13" s="66">
        <v>102.56</v>
      </c>
      <c r="AB13" s="66">
        <f>D13*AA13</f>
        <v>820.48</v>
      </c>
      <c r="AC13" s="67">
        <f>Z13+AB13</f>
        <v>1543.2</v>
      </c>
      <c r="AD13" s="8">
        <v>95</v>
      </c>
      <c r="AE13" s="8">
        <f>D13*AD13</f>
        <v>760</v>
      </c>
      <c r="AF13" s="8">
        <v>20</v>
      </c>
      <c r="AG13" s="8">
        <f>D13*AF13</f>
        <v>160</v>
      </c>
      <c r="AH13" s="89">
        <f>AE13+AG13</f>
        <v>920</v>
      </c>
      <c r="AI13" s="66">
        <v>325</v>
      </c>
      <c r="AJ13" s="66">
        <f>D13*AI13</f>
        <v>2600</v>
      </c>
      <c r="AK13" s="66">
        <v>91</v>
      </c>
      <c r="AL13" s="66">
        <f>D13*AK13</f>
        <v>728</v>
      </c>
      <c r="AM13" s="67">
        <f>AJ13+AL13</f>
        <v>3328</v>
      </c>
      <c r="AN13" s="5"/>
    </row>
    <row r="14" spans="1:42" x14ac:dyDescent="0.35">
      <c r="A14" s="68">
        <v>2.6</v>
      </c>
      <c r="B14" s="127" t="s">
        <v>20</v>
      </c>
      <c r="C14" s="77" t="s">
        <v>2</v>
      </c>
      <c r="D14" s="76">
        <v>0</v>
      </c>
      <c r="E14" s="77"/>
      <c r="F14" s="78"/>
      <c r="G14" s="78"/>
      <c r="H14" s="78"/>
      <c r="I14" s="79"/>
      <c r="J14" s="80"/>
      <c r="K14" s="78"/>
      <c r="L14" s="7"/>
      <c r="M14" s="81"/>
      <c r="N14" s="79"/>
      <c r="O14" s="65"/>
      <c r="P14" s="66"/>
      <c r="Q14" s="66"/>
      <c r="R14" s="66"/>
      <c r="S14" s="67"/>
      <c r="T14" s="66"/>
      <c r="U14" s="66"/>
      <c r="V14" s="66"/>
      <c r="W14" s="66"/>
      <c r="X14" s="67"/>
      <c r="Y14" s="66"/>
      <c r="Z14" s="66"/>
      <c r="AA14" s="66"/>
      <c r="AB14" s="66"/>
      <c r="AC14" s="67"/>
      <c r="AD14" s="7"/>
      <c r="AE14" s="7"/>
      <c r="AF14" s="7"/>
      <c r="AG14" s="7"/>
      <c r="AH14" s="7"/>
      <c r="AI14" s="66"/>
      <c r="AJ14" s="66"/>
      <c r="AK14" s="66"/>
      <c r="AL14" s="66"/>
      <c r="AM14" s="67"/>
      <c r="AN14" s="5"/>
    </row>
    <row r="15" spans="1:42" ht="19.5" x14ac:dyDescent="0.35">
      <c r="A15" s="68">
        <v>2.7</v>
      </c>
      <c r="B15" s="127" t="s">
        <v>21</v>
      </c>
      <c r="C15" s="70" t="s">
        <v>15</v>
      </c>
      <c r="D15" s="76">
        <v>12</v>
      </c>
      <c r="E15" s="77">
        <v>85.39</v>
      </c>
      <c r="F15" s="78">
        <f>D15*E15</f>
        <v>1024.68</v>
      </c>
      <c r="G15" s="78">
        <v>78</v>
      </c>
      <c r="H15" s="78">
        <f>D15*G15</f>
        <v>936</v>
      </c>
      <c r="I15" s="79">
        <f>F15+H15</f>
        <v>1960.68</v>
      </c>
      <c r="J15" s="80">
        <v>55</v>
      </c>
      <c r="K15" s="78">
        <f>D15*J15</f>
        <v>660</v>
      </c>
      <c r="L15" s="78">
        <v>65</v>
      </c>
      <c r="M15" s="81">
        <f>D15*L15</f>
        <v>780</v>
      </c>
      <c r="N15" s="79">
        <f>K15+M15</f>
        <v>1440</v>
      </c>
      <c r="O15" s="65">
        <v>110.25</v>
      </c>
      <c r="P15" s="66">
        <f>D15*O15</f>
        <v>1323</v>
      </c>
      <c r="Q15" s="66">
        <v>104.6</v>
      </c>
      <c r="R15" s="66">
        <f>D15*Q15</f>
        <v>1255.1999999999998</v>
      </c>
      <c r="S15" s="67">
        <f>P15+R15</f>
        <v>2578.1999999999998</v>
      </c>
      <c r="T15" s="66">
        <v>46.9</v>
      </c>
      <c r="U15" s="66">
        <f>D15*T15</f>
        <v>562.79999999999995</v>
      </c>
      <c r="V15" s="66">
        <v>20</v>
      </c>
      <c r="W15" s="66">
        <f>D15*V15</f>
        <v>240</v>
      </c>
      <c r="X15" s="67">
        <f>U15+W15</f>
        <v>802.8</v>
      </c>
      <c r="Y15" s="66">
        <v>88.4</v>
      </c>
      <c r="Z15" s="66">
        <f>D15*Y15</f>
        <v>1060.8000000000002</v>
      </c>
      <c r="AA15" s="66">
        <v>65.72</v>
      </c>
      <c r="AB15" s="66">
        <f>D15*AA15</f>
        <v>788.64</v>
      </c>
      <c r="AC15" s="67">
        <f>Z15+AB15</f>
        <v>1849.44</v>
      </c>
      <c r="AD15" s="66">
        <v>65</v>
      </c>
      <c r="AE15" s="66">
        <f>D15*AD15</f>
        <v>780</v>
      </c>
      <c r="AF15" s="66">
        <v>27.5</v>
      </c>
      <c r="AG15" s="66">
        <f>D15*AF15</f>
        <v>330</v>
      </c>
      <c r="AH15" s="67">
        <f>AE15+AG15</f>
        <v>1110</v>
      </c>
      <c r="AI15" s="66">
        <v>325</v>
      </c>
      <c r="AJ15" s="66">
        <f>D15*AI15</f>
        <v>3900</v>
      </c>
      <c r="AK15" s="66">
        <v>91</v>
      </c>
      <c r="AL15" s="66">
        <f>D15*AK15</f>
        <v>1092</v>
      </c>
      <c r="AM15" s="67">
        <f>AJ15+AL15</f>
        <v>4992</v>
      </c>
      <c r="AN15" s="5"/>
    </row>
    <row r="16" spans="1:42" ht="26.25" customHeight="1" x14ac:dyDescent="0.35">
      <c r="A16" s="68">
        <v>2.8</v>
      </c>
      <c r="B16" s="127" t="s">
        <v>22</v>
      </c>
      <c r="C16" s="96" t="s">
        <v>23</v>
      </c>
      <c r="D16" s="76">
        <v>6</v>
      </c>
      <c r="E16" s="77">
        <v>237.8</v>
      </c>
      <c r="F16" s="78">
        <f>D16*E16</f>
        <v>1426.8000000000002</v>
      </c>
      <c r="G16" s="78">
        <v>178</v>
      </c>
      <c r="H16" s="78">
        <f>D16*G16</f>
        <v>1068</v>
      </c>
      <c r="I16" s="79">
        <f>F16+H16</f>
        <v>2494.8000000000002</v>
      </c>
      <c r="J16" s="80">
        <v>130</v>
      </c>
      <c r="K16" s="78">
        <f>D16*J16</f>
        <v>780</v>
      </c>
      <c r="L16" s="78">
        <v>60</v>
      </c>
      <c r="M16" s="81">
        <f>D16*L16</f>
        <v>360</v>
      </c>
      <c r="N16" s="79">
        <f>K16+M16</f>
        <v>1140</v>
      </c>
      <c r="O16" s="65">
        <v>154.52000000000001</v>
      </c>
      <c r="P16" s="66">
        <f>D16*O16</f>
        <v>927.12000000000012</v>
      </c>
      <c r="Q16" s="66">
        <v>43.2</v>
      </c>
      <c r="R16" s="66">
        <f>D16*Q16</f>
        <v>259.20000000000005</v>
      </c>
      <c r="S16" s="67">
        <f>P16+R16</f>
        <v>1186.3200000000002</v>
      </c>
      <c r="T16" s="66">
        <v>132</v>
      </c>
      <c r="U16" s="66">
        <f>D16*T16</f>
        <v>792</v>
      </c>
      <c r="V16" s="66">
        <v>53.4</v>
      </c>
      <c r="W16" s="66">
        <f>D16*V16</f>
        <v>320.39999999999998</v>
      </c>
      <c r="X16" s="67">
        <f>U16+W16</f>
        <v>1112.4000000000001</v>
      </c>
      <c r="Y16" s="66">
        <v>101.6</v>
      </c>
      <c r="Z16" s="66">
        <f>D16*Y16</f>
        <v>609.59999999999991</v>
      </c>
      <c r="AA16" s="66">
        <v>50.01</v>
      </c>
      <c r="AB16" s="66">
        <f>D16*AA16</f>
        <v>300.06</v>
      </c>
      <c r="AC16" s="67">
        <f>Z16+AB16</f>
        <v>909.65999999999985</v>
      </c>
      <c r="AD16" s="66">
        <v>95</v>
      </c>
      <c r="AE16" s="66">
        <f>D16*AD16</f>
        <v>570</v>
      </c>
      <c r="AF16" s="66">
        <v>15</v>
      </c>
      <c r="AG16" s="66">
        <f>D16*AF16</f>
        <v>90</v>
      </c>
      <c r="AH16" s="67">
        <f>AE16+AG16</f>
        <v>660</v>
      </c>
      <c r="AI16" s="66">
        <v>156</v>
      </c>
      <c r="AJ16" s="66">
        <f>D16*AI16</f>
        <v>936</v>
      </c>
      <c r="AK16" s="66">
        <v>65</v>
      </c>
      <c r="AL16" s="66">
        <f>D16*AK16</f>
        <v>390</v>
      </c>
      <c r="AM16" s="67">
        <f>AJ16+AL16</f>
        <v>1326</v>
      </c>
      <c r="AN16" s="5"/>
    </row>
    <row r="17" spans="1:40" ht="19.5" x14ac:dyDescent="0.35">
      <c r="A17" s="68">
        <v>2.9</v>
      </c>
      <c r="B17" s="127" t="s">
        <v>24</v>
      </c>
      <c r="C17" s="96" t="s">
        <v>23</v>
      </c>
      <c r="D17" s="76">
        <v>6</v>
      </c>
      <c r="E17" s="77">
        <v>513.91</v>
      </c>
      <c r="F17" s="78">
        <f>D17*E17</f>
        <v>3083.46</v>
      </c>
      <c r="G17" s="78">
        <v>160</v>
      </c>
      <c r="H17" s="78">
        <f>D17*G17</f>
        <v>960</v>
      </c>
      <c r="I17" s="79">
        <f>F17+H17</f>
        <v>4043.46</v>
      </c>
      <c r="J17" s="80">
        <v>280</v>
      </c>
      <c r="K17" s="78">
        <f>D17*J17</f>
        <v>1680</v>
      </c>
      <c r="L17" s="78">
        <v>70</v>
      </c>
      <c r="M17" s="81">
        <f>D17*L17</f>
        <v>420</v>
      </c>
      <c r="N17" s="79">
        <f>K17+M17</f>
        <v>2100</v>
      </c>
      <c r="O17" s="65">
        <v>334</v>
      </c>
      <c r="P17" s="66">
        <f>D17*O17</f>
        <v>2004</v>
      </c>
      <c r="Q17" s="66">
        <v>55.4</v>
      </c>
      <c r="R17" s="66">
        <f>D17*Q17</f>
        <v>332.4</v>
      </c>
      <c r="S17" s="67">
        <f>P17+R17</f>
        <v>2336.4</v>
      </c>
      <c r="T17" s="66">
        <v>247.5</v>
      </c>
      <c r="U17" s="66">
        <f>D17*T17</f>
        <v>1485</v>
      </c>
      <c r="V17" s="66">
        <v>53.4</v>
      </c>
      <c r="W17" s="66">
        <f>D17*V17</f>
        <v>320.39999999999998</v>
      </c>
      <c r="X17" s="67">
        <f>U17+W17</f>
        <v>1805.4</v>
      </c>
      <c r="Y17" s="66">
        <v>189.16</v>
      </c>
      <c r="Z17" s="66">
        <f>D17*Y17</f>
        <v>1134.96</v>
      </c>
      <c r="AA17" s="66">
        <v>66.23</v>
      </c>
      <c r="AB17" s="66">
        <f>D17*AA17</f>
        <v>397.38</v>
      </c>
      <c r="AC17" s="67">
        <f>Z17+AB17</f>
        <v>1532.3400000000001</v>
      </c>
      <c r="AD17" s="66">
        <v>169</v>
      </c>
      <c r="AE17" s="66">
        <f>D17*AD17</f>
        <v>1014</v>
      </c>
      <c r="AF17" s="66">
        <v>15</v>
      </c>
      <c r="AG17" s="66">
        <f>D17*AF17</f>
        <v>90</v>
      </c>
      <c r="AH17" s="67">
        <f>AE17+AG17</f>
        <v>1104</v>
      </c>
      <c r="AI17" s="66">
        <v>585</v>
      </c>
      <c r="AJ17" s="66">
        <f>D17*AI17</f>
        <v>3510</v>
      </c>
      <c r="AK17" s="66">
        <v>130</v>
      </c>
      <c r="AL17" s="66">
        <f>D17*AK17</f>
        <v>780</v>
      </c>
      <c r="AM17" s="67">
        <f>AJ17+AL17</f>
        <v>4290</v>
      </c>
      <c r="AN17" s="5"/>
    </row>
    <row r="18" spans="1:40" x14ac:dyDescent="0.35">
      <c r="A18" s="97"/>
      <c r="B18" s="181" t="s">
        <v>25</v>
      </c>
      <c r="C18" s="98" t="s">
        <v>2</v>
      </c>
      <c r="D18" s="99">
        <v>6</v>
      </c>
      <c r="E18" s="98">
        <v>112.86</v>
      </c>
      <c r="F18" s="100">
        <f>D18*E18</f>
        <v>677.16</v>
      </c>
      <c r="G18" s="100">
        <v>160</v>
      </c>
      <c r="H18" s="100">
        <f>D18*G18</f>
        <v>960</v>
      </c>
      <c r="I18" s="101">
        <f>F18+H18</f>
        <v>1637.1599999999999</v>
      </c>
      <c r="J18" s="102">
        <v>400</v>
      </c>
      <c r="K18" s="100">
        <f>D18*J18</f>
        <v>2400</v>
      </c>
      <c r="L18" s="78">
        <v>70</v>
      </c>
      <c r="M18" s="103">
        <f>D18*L18</f>
        <v>420</v>
      </c>
      <c r="N18" s="101">
        <f>K18+M18</f>
        <v>2820</v>
      </c>
      <c r="O18" s="104">
        <v>171.7</v>
      </c>
      <c r="P18" s="105">
        <f>D18*O18</f>
        <v>1030.1999999999998</v>
      </c>
      <c r="Q18" s="105">
        <v>55.4</v>
      </c>
      <c r="R18" s="105">
        <f>D18*Q18</f>
        <v>332.4</v>
      </c>
      <c r="S18" s="106">
        <f>P18+R18</f>
        <v>1362.6</v>
      </c>
      <c r="T18" s="105"/>
      <c r="U18" s="105"/>
      <c r="V18" s="105"/>
      <c r="W18" s="105"/>
      <c r="X18" s="106"/>
      <c r="Y18" s="105">
        <v>163.76</v>
      </c>
      <c r="Z18" s="105">
        <f>D18*Y18</f>
        <v>982.56</v>
      </c>
      <c r="AA18" s="105">
        <v>138.19</v>
      </c>
      <c r="AB18" s="105">
        <f>D18*AA18</f>
        <v>829.14</v>
      </c>
      <c r="AC18" s="106">
        <f>Z18+AB18</f>
        <v>1811.6999999999998</v>
      </c>
      <c r="AD18" s="66">
        <v>245</v>
      </c>
      <c r="AE18" s="66">
        <f>D18*AD18</f>
        <v>1470</v>
      </c>
      <c r="AF18" s="66">
        <v>15</v>
      </c>
      <c r="AG18" s="66">
        <f>D18*AF18</f>
        <v>90</v>
      </c>
      <c r="AH18" s="67">
        <f>AE18+AG18</f>
        <v>1560</v>
      </c>
      <c r="AI18" s="105">
        <v>845</v>
      </c>
      <c r="AJ18" s="105">
        <f>D18*AI18</f>
        <v>5070</v>
      </c>
      <c r="AK18" s="105">
        <v>130</v>
      </c>
      <c r="AL18" s="105">
        <f>D18*AK18</f>
        <v>780</v>
      </c>
      <c r="AM18" s="106">
        <f>AJ18+AL18</f>
        <v>5850</v>
      </c>
      <c r="AN18" s="5"/>
    </row>
    <row r="19" spans="1:40" x14ac:dyDescent="0.35">
      <c r="A19" s="107"/>
      <c r="B19" s="180" t="s">
        <v>26</v>
      </c>
      <c r="C19" s="83" t="s">
        <v>2</v>
      </c>
      <c r="D19" s="84">
        <v>6</v>
      </c>
      <c r="E19" s="83">
        <v>151.52000000000001</v>
      </c>
      <c r="F19" s="85">
        <f>D19*E19</f>
        <v>909.12000000000012</v>
      </c>
      <c r="G19" s="85">
        <v>160</v>
      </c>
      <c r="H19" s="85">
        <f>D19*G19</f>
        <v>960</v>
      </c>
      <c r="I19" s="86">
        <f>F19+H19</f>
        <v>1869.1200000000001</v>
      </c>
      <c r="J19" s="87">
        <v>130</v>
      </c>
      <c r="K19" s="85">
        <f>D19*J19</f>
        <v>780</v>
      </c>
      <c r="L19" s="78">
        <v>70</v>
      </c>
      <c r="M19" s="88">
        <f>D19*L19</f>
        <v>420</v>
      </c>
      <c r="N19" s="86">
        <f>K19+M19</f>
        <v>1200</v>
      </c>
      <c r="O19" s="9">
        <v>99</v>
      </c>
      <c r="P19" s="8">
        <f>D19*O19</f>
        <v>594</v>
      </c>
      <c r="Q19" s="8">
        <v>55.4</v>
      </c>
      <c r="R19" s="8">
        <f>D19*Q19</f>
        <v>332.4</v>
      </c>
      <c r="S19" s="89">
        <f>P19+R19</f>
        <v>926.4</v>
      </c>
      <c r="T19" s="8">
        <v>330</v>
      </c>
      <c r="U19" s="8">
        <f>D19*T19</f>
        <v>1980</v>
      </c>
      <c r="V19" s="8">
        <v>42.5</v>
      </c>
      <c r="W19" s="8">
        <f>D19*V19</f>
        <v>255</v>
      </c>
      <c r="X19" s="89">
        <f>U19+W19</f>
        <v>2235</v>
      </c>
      <c r="Y19" s="8">
        <v>96.14</v>
      </c>
      <c r="Z19" s="8">
        <f>D19*Y19</f>
        <v>576.84</v>
      </c>
      <c r="AA19" s="8">
        <v>66.23</v>
      </c>
      <c r="AB19" s="8">
        <f>D19*AA19</f>
        <v>397.38</v>
      </c>
      <c r="AC19" s="89">
        <f>Z19+AB19</f>
        <v>974.22</v>
      </c>
      <c r="AD19" s="66">
        <v>75</v>
      </c>
      <c r="AE19" s="66">
        <f>D19*AD19</f>
        <v>450</v>
      </c>
      <c r="AF19" s="66">
        <v>15</v>
      </c>
      <c r="AG19" s="105">
        <f>D19*AF19</f>
        <v>90</v>
      </c>
      <c r="AH19" s="106">
        <f>AE19+AG19</f>
        <v>540</v>
      </c>
      <c r="AI19" s="8">
        <v>585</v>
      </c>
      <c r="AJ19" s="8">
        <f>D19*AI19</f>
        <v>3510</v>
      </c>
      <c r="AK19" s="8">
        <v>104</v>
      </c>
      <c r="AL19" s="8">
        <f>D19*AK19</f>
        <v>624</v>
      </c>
      <c r="AM19" s="108">
        <f>AJ19+AL19</f>
        <v>4134</v>
      </c>
      <c r="AN19" s="5"/>
    </row>
    <row r="20" spans="1:40" x14ac:dyDescent="0.35">
      <c r="A20" s="109"/>
      <c r="B20" s="75"/>
      <c r="C20" s="77"/>
      <c r="D20" s="76"/>
      <c r="E20" s="77"/>
      <c r="F20" s="78"/>
      <c r="G20" s="78"/>
      <c r="H20" s="78"/>
      <c r="I20" s="79"/>
      <c r="J20" s="80"/>
      <c r="K20" s="78"/>
      <c r="L20" s="78"/>
      <c r="M20" s="81"/>
      <c r="N20" s="79"/>
      <c r="O20" s="65"/>
      <c r="P20" s="66"/>
      <c r="Q20" s="66"/>
      <c r="R20" s="66"/>
      <c r="S20" s="67"/>
      <c r="T20" s="66"/>
      <c r="U20" s="66"/>
      <c r="V20" s="66"/>
      <c r="W20" s="66"/>
      <c r="X20" s="67"/>
      <c r="Y20" s="66"/>
      <c r="Z20" s="66"/>
      <c r="AA20" s="66"/>
      <c r="AB20" s="66"/>
      <c r="AC20" s="67"/>
      <c r="AD20" s="66"/>
      <c r="AE20" s="66"/>
      <c r="AF20" s="66"/>
      <c r="AG20" s="66"/>
      <c r="AH20" s="67"/>
      <c r="AI20" s="66"/>
      <c r="AJ20" s="66"/>
      <c r="AK20" s="66"/>
      <c r="AL20" s="66"/>
      <c r="AM20" s="67"/>
      <c r="AN20" s="5"/>
    </row>
    <row r="21" spans="1:40" x14ac:dyDescent="0.35">
      <c r="A21" s="68">
        <v>3</v>
      </c>
      <c r="B21" s="110" t="s">
        <v>27</v>
      </c>
      <c r="C21" s="70"/>
      <c r="D21" s="71"/>
      <c r="E21" s="72"/>
      <c r="F21" s="61"/>
      <c r="G21" s="60"/>
      <c r="H21" s="61"/>
      <c r="I21" s="62"/>
      <c r="J21" s="63"/>
      <c r="K21" s="61"/>
      <c r="L21" s="61"/>
      <c r="M21" s="64"/>
      <c r="N21" s="62"/>
      <c r="O21" s="65"/>
      <c r="P21" s="66"/>
      <c r="Q21" s="66"/>
      <c r="R21" s="66"/>
      <c r="S21" s="67"/>
      <c r="T21" s="66"/>
      <c r="U21" s="66"/>
      <c r="V21" s="66"/>
      <c r="W21" s="66"/>
      <c r="X21" s="67"/>
      <c r="Y21" s="66"/>
      <c r="Z21" s="66"/>
      <c r="AA21" s="66"/>
      <c r="AB21" s="66"/>
      <c r="AC21" s="67"/>
      <c r="AD21" s="66"/>
      <c r="AE21" s="66"/>
      <c r="AF21" s="66"/>
      <c r="AG21" s="66"/>
      <c r="AH21" s="67"/>
      <c r="AI21" s="66"/>
      <c r="AJ21" s="66"/>
      <c r="AK21" s="66"/>
      <c r="AL21" s="66"/>
      <c r="AM21" s="67"/>
      <c r="AN21" s="5"/>
    </row>
    <row r="22" spans="1:40" ht="19.5" x14ac:dyDescent="0.35">
      <c r="A22" s="82">
        <v>3.1</v>
      </c>
      <c r="B22" s="182" t="s">
        <v>28</v>
      </c>
      <c r="C22" s="112" t="s">
        <v>15</v>
      </c>
      <c r="D22" s="113">
        <v>60</v>
      </c>
      <c r="E22" s="114">
        <v>150</v>
      </c>
      <c r="F22" s="115">
        <f>D22*E22</f>
        <v>9000</v>
      </c>
      <c r="G22" s="115">
        <v>150</v>
      </c>
      <c r="H22" s="115">
        <f>D22*G22</f>
        <v>9000</v>
      </c>
      <c r="I22" s="116">
        <f>F22+H22</f>
        <v>18000</v>
      </c>
      <c r="J22" s="117">
        <v>160</v>
      </c>
      <c r="K22" s="115">
        <f>D22*J22</f>
        <v>9600</v>
      </c>
      <c r="L22" s="115">
        <v>45</v>
      </c>
      <c r="M22" s="118">
        <f>D22*L22</f>
        <v>2700</v>
      </c>
      <c r="N22" s="116">
        <f>K22+M22</f>
        <v>12300</v>
      </c>
      <c r="O22" s="9">
        <v>186.2</v>
      </c>
      <c r="P22" s="8">
        <f>D22*O22</f>
        <v>11172</v>
      </c>
      <c r="Q22" s="8">
        <v>80.349999999999994</v>
      </c>
      <c r="R22" s="8">
        <f>D22*Q22</f>
        <v>4821</v>
      </c>
      <c r="S22" s="89">
        <f>P22+R22</f>
        <v>15993</v>
      </c>
      <c r="T22" s="8">
        <v>130.19999999999999</v>
      </c>
      <c r="U22" s="8">
        <f>D22*T22</f>
        <v>7811.9999999999991</v>
      </c>
      <c r="V22" s="8">
        <v>45.5</v>
      </c>
      <c r="W22" s="8">
        <f>D22*V22</f>
        <v>2730</v>
      </c>
      <c r="X22" s="89">
        <f>U22+W22</f>
        <v>10542</v>
      </c>
      <c r="Y22" s="8">
        <v>197.55</v>
      </c>
      <c r="Z22" s="8">
        <f>D22*Y22</f>
        <v>11853</v>
      </c>
      <c r="AA22" s="8">
        <v>60.93</v>
      </c>
      <c r="AB22" s="8">
        <f>D22*AA22</f>
        <v>3655.8</v>
      </c>
      <c r="AC22" s="89">
        <f>Z22+AB22</f>
        <v>15508.8</v>
      </c>
      <c r="AD22" s="8">
        <v>195</v>
      </c>
      <c r="AE22" s="8">
        <f>D22*AD22</f>
        <v>11700</v>
      </c>
      <c r="AF22" s="8">
        <v>45</v>
      </c>
      <c r="AG22" s="8">
        <f>D22*AF22</f>
        <v>2700</v>
      </c>
      <c r="AH22" s="89">
        <f>AE22+AG22</f>
        <v>14400</v>
      </c>
      <c r="AI22" s="8">
        <v>325</v>
      </c>
      <c r="AJ22" s="8">
        <f>D22*AI22</f>
        <v>19500</v>
      </c>
      <c r="AK22" s="8">
        <v>130</v>
      </c>
      <c r="AL22" s="8">
        <f>D22*AK22</f>
        <v>7800</v>
      </c>
      <c r="AM22" s="108">
        <f>AJ22+AL22</f>
        <v>27300</v>
      </c>
      <c r="AN22" s="5"/>
    </row>
    <row r="23" spans="1:40" x14ac:dyDescent="0.35">
      <c r="A23" s="68"/>
      <c r="B23" s="183" t="s">
        <v>29</v>
      </c>
      <c r="C23" s="70" t="s">
        <v>2</v>
      </c>
      <c r="D23" s="71">
        <v>16</v>
      </c>
      <c r="E23" s="72">
        <v>65</v>
      </c>
      <c r="F23" s="61">
        <f>D23*E23</f>
        <v>1040</v>
      </c>
      <c r="G23" s="61">
        <v>65</v>
      </c>
      <c r="H23" s="61">
        <f>D23*G23</f>
        <v>1040</v>
      </c>
      <c r="I23" s="62">
        <f>F23+H23</f>
        <v>2080</v>
      </c>
      <c r="J23" s="63">
        <v>50</v>
      </c>
      <c r="K23" s="61">
        <f>D23*J23</f>
        <v>800</v>
      </c>
      <c r="L23" s="61">
        <v>40</v>
      </c>
      <c r="M23" s="64">
        <f>D23*L23</f>
        <v>640</v>
      </c>
      <c r="N23" s="62">
        <f>K23+M23</f>
        <v>1440</v>
      </c>
      <c r="O23" s="65">
        <v>57.94</v>
      </c>
      <c r="P23" s="66">
        <f>D23*O23</f>
        <v>927.04</v>
      </c>
      <c r="Q23" s="66">
        <v>43.27</v>
      </c>
      <c r="R23" s="66">
        <f>D23*Q23</f>
        <v>692.32</v>
      </c>
      <c r="S23" s="67">
        <f>P23+R23</f>
        <v>1619.3600000000001</v>
      </c>
      <c r="T23" s="66">
        <v>105</v>
      </c>
      <c r="U23" s="66">
        <f>D23*T23</f>
        <v>1680</v>
      </c>
      <c r="V23" s="66">
        <v>40</v>
      </c>
      <c r="W23" s="66">
        <f>D23*V23</f>
        <v>640</v>
      </c>
      <c r="X23" s="67">
        <f>U23+W23</f>
        <v>2320</v>
      </c>
      <c r="Y23" s="66">
        <v>60.71</v>
      </c>
      <c r="Z23" s="66">
        <f>D23*Y23</f>
        <v>971.36</v>
      </c>
      <c r="AA23" s="66">
        <v>76.819999999999993</v>
      </c>
      <c r="AB23" s="66">
        <f>D23*AA23</f>
        <v>1229.1199999999999</v>
      </c>
      <c r="AC23" s="67">
        <f>Z23+AB23</f>
        <v>2200.48</v>
      </c>
      <c r="AD23" s="66">
        <v>65</v>
      </c>
      <c r="AE23" s="66">
        <f>D23*AD23</f>
        <v>1040</v>
      </c>
      <c r="AF23" s="66">
        <v>25</v>
      </c>
      <c r="AG23" s="66">
        <f>D23*AF23</f>
        <v>400</v>
      </c>
      <c r="AH23" s="67">
        <f>AE23+AG23</f>
        <v>1440</v>
      </c>
      <c r="AI23" s="66">
        <v>195</v>
      </c>
      <c r="AJ23" s="66">
        <f>D23*AI23</f>
        <v>3120</v>
      </c>
      <c r="AK23" s="66">
        <v>78</v>
      </c>
      <c r="AL23" s="66">
        <f>D23*AK23</f>
        <v>1248</v>
      </c>
      <c r="AM23" s="67">
        <f>AJ23+AL23</f>
        <v>4368</v>
      </c>
      <c r="AN23" s="5"/>
    </row>
    <row r="24" spans="1:40" x14ac:dyDescent="0.35">
      <c r="A24" s="68"/>
      <c r="B24" s="183" t="s">
        <v>30</v>
      </c>
      <c r="C24" s="70" t="s">
        <v>2</v>
      </c>
      <c r="D24" s="71">
        <v>24</v>
      </c>
      <c r="E24" s="72">
        <v>42</v>
      </c>
      <c r="F24" s="61">
        <f>D24*E24</f>
        <v>1008</v>
      </c>
      <c r="G24" s="61">
        <v>42</v>
      </c>
      <c r="H24" s="61">
        <f>D24*G24</f>
        <v>1008</v>
      </c>
      <c r="I24" s="62">
        <f>F24+H24</f>
        <v>2016</v>
      </c>
      <c r="J24" s="63">
        <v>30</v>
      </c>
      <c r="K24" s="61">
        <f>D24*J24</f>
        <v>720</v>
      </c>
      <c r="L24" s="61">
        <v>25</v>
      </c>
      <c r="M24" s="64">
        <f>D24*L24</f>
        <v>600</v>
      </c>
      <c r="N24" s="62">
        <f>K24+M24</f>
        <v>1320</v>
      </c>
      <c r="O24" s="65">
        <v>43.18</v>
      </c>
      <c r="P24" s="66">
        <f>D24*O24</f>
        <v>1036.32</v>
      </c>
      <c r="Q24" s="66">
        <v>12.4</v>
      </c>
      <c r="R24" s="66">
        <f>D24*Q24</f>
        <v>297.60000000000002</v>
      </c>
      <c r="S24" s="67">
        <f>P24+R24</f>
        <v>1333.92</v>
      </c>
      <c r="T24" s="66">
        <v>48</v>
      </c>
      <c r="U24" s="66">
        <f>D24*T24</f>
        <v>1152</v>
      </c>
      <c r="V24" s="66">
        <v>35</v>
      </c>
      <c r="W24" s="66">
        <f>D24*V24</f>
        <v>840</v>
      </c>
      <c r="X24" s="67">
        <f>U24+W24</f>
        <v>1992</v>
      </c>
      <c r="Y24" s="66">
        <v>43.76</v>
      </c>
      <c r="Z24" s="66">
        <f>D24*Y24</f>
        <v>1050.24</v>
      </c>
      <c r="AA24" s="66">
        <v>23.84</v>
      </c>
      <c r="AB24" s="66">
        <f>D24*AA24</f>
        <v>572.16</v>
      </c>
      <c r="AC24" s="67">
        <f>Z24+AB24</f>
        <v>1622.4</v>
      </c>
      <c r="AD24" s="66">
        <v>45</v>
      </c>
      <c r="AE24" s="66">
        <f>D24*AD24</f>
        <v>1080</v>
      </c>
      <c r="AF24" s="66">
        <v>10</v>
      </c>
      <c r="AG24" s="66">
        <f>D24*AF24</f>
        <v>240</v>
      </c>
      <c r="AH24" s="67">
        <f>AE24+AG24</f>
        <v>1320</v>
      </c>
      <c r="AI24" s="66">
        <v>65</v>
      </c>
      <c r="AJ24" s="66">
        <f>D24*AI24</f>
        <v>1560</v>
      </c>
      <c r="AK24" s="66">
        <v>78</v>
      </c>
      <c r="AL24" s="66">
        <f>D24*AK24</f>
        <v>1872</v>
      </c>
      <c r="AM24" s="67">
        <f>AJ24+AL24</f>
        <v>3432</v>
      </c>
      <c r="AN24" s="5"/>
    </row>
    <row r="25" spans="1:40" x14ac:dyDescent="0.35">
      <c r="A25" s="82"/>
      <c r="B25" s="111"/>
      <c r="C25" s="114"/>
      <c r="D25" s="119"/>
      <c r="E25" s="114"/>
      <c r="F25" s="115"/>
      <c r="G25" s="115"/>
      <c r="H25" s="115"/>
      <c r="I25" s="116"/>
      <c r="J25" s="117"/>
      <c r="K25" s="115"/>
      <c r="L25" s="115"/>
      <c r="M25" s="118"/>
      <c r="N25" s="116"/>
      <c r="O25" s="9"/>
      <c r="P25" s="8"/>
      <c r="Q25" s="8"/>
      <c r="R25" s="8"/>
      <c r="S25" s="89"/>
      <c r="T25" s="8"/>
      <c r="U25" s="8"/>
      <c r="V25" s="8"/>
      <c r="W25" s="8"/>
      <c r="X25" s="89"/>
      <c r="Y25" s="8"/>
      <c r="Z25" s="8"/>
      <c r="AA25" s="8"/>
      <c r="AB25" s="8"/>
      <c r="AC25" s="89"/>
      <c r="AD25" s="8"/>
      <c r="AE25" s="8"/>
      <c r="AF25" s="8"/>
      <c r="AG25" s="8"/>
      <c r="AH25" s="89"/>
      <c r="AI25" s="8"/>
      <c r="AJ25" s="8"/>
      <c r="AK25" s="8"/>
      <c r="AL25" s="8"/>
      <c r="AM25" s="89"/>
      <c r="AN25" s="5"/>
    </row>
    <row r="26" spans="1:40" x14ac:dyDescent="0.35">
      <c r="A26" s="109">
        <v>4</v>
      </c>
      <c r="B26" s="110" t="s">
        <v>31</v>
      </c>
      <c r="C26" s="70"/>
      <c r="D26" s="120"/>
      <c r="E26" s="64"/>
      <c r="F26" s="61"/>
      <c r="G26" s="61"/>
      <c r="H26" s="61"/>
      <c r="I26" s="62"/>
      <c r="J26" s="63"/>
      <c r="K26" s="61"/>
      <c r="L26" s="61"/>
      <c r="M26" s="64"/>
      <c r="N26" s="62"/>
      <c r="O26" s="65"/>
      <c r="P26" s="66"/>
      <c r="Q26" s="66"/>
      <c r="R26" s="66"/>
      <c r="S26" s="67"/>
      <c r="T26" s="66"/>
      <c r="U26" s="66"/>
      <c r="V26" s="66"/>
      <c r="W26" s="66"/>
      <c r="X26" s="67"/>
      <c r="Y26" s="66"/>
      <c r="Z26" s="66"/>
      <c r="AA26" s="66"/>
      <c r="AB26" s="66"/>
      <c r="AC26" s="67"/>
      <c r="AD26" s="66"/>
      <c r="AE26" s="66"/>
      <c r="AF26" s="66"/>
      <c r="AG26" s="66"/>
      <c r="AH26" s="67"/>
      <c r="AI26" s="66"/>
      <c r="AJ26" s="66"/>
      <c r="AK26" s="66"/>
      <c r="AL26" s="66"/>
      <c r="AM26" s="67"/>
      <c r="AN26" s="5"/>
    </row>
    <row r="27" spans="1:40" x14ac:dyDescent="0.35">
      <c r="A27" s="68"/>
      <c r="B27" s="110" t="s">
        <v>32</v>
      </c>
      <c r="C27" s="70"/>
      <c r="D27" s="120"/>
      <c r="E27" s="64"/>
      <c r="F27" s="61"/>
      <c r="G27" s="61"/>
      <c r="H27" s="61"/>
      <c r="I27" s="62"/>
      <c r="J27" s="63"/>
      <c r="K27" s="61"/>
      <c r="L27" s="61"/>
      <c r="M27" s="64"/>
      <c r="N27" s="62"/>
      <c r="O27" s="65"/>
      <c r="P27" s="66"/>
      <c r="Q27" s="66"/>
      <c r="R27" s="66"/>
      <c r="S27" s="67"/>
      <c r="T27" s="66"/>
      <c r="U27" s="66"/>
      <c r="V27" s="66"/>
      <c r="W27" s="66"/>
      <c r="X27" s="67"/>
      <c r="Y27" s="66"/>
      <c r="Z27" s="66"/>
      <c r="AA27" s="66"/>
      <c r="AB27" s="66"/>
      <c r="AC27" s="67"/>
      <c r="AD27" s="66"/>
      <c r="AE27" s="66"/>
      <c r="AF27" s="66">
        <v>25</v>
      </c>
      <c r="AG27" s="66"/>
      <c r="AH27" s="67"/>
      <c r="AI27" s="66"/>
      <c r="AJ27" s="66"/>
      <c r="AK27" s="66"/>
      <c r="AL27" s="66"/>
      <c r="AM27" s="67"/>
      <c r="AN27" s="5"/>
    </row>
    <row r="28" spans="1:40" ht="37.5" customHeight="1" x14ac:dyDescent="0.35">
      <c r="A28" s="68"/>
      <c r="B28" s="121" t="s">
        <v>33</v>
      </c>
      <c r="C28" s="70"/>
      <c r="D28" s="120"/>
      <c r="E28" s="64"/>
      <c r="F28" s="61"/>
      <c r="G28" s="61"/>
      <c r="H28" s="61"/>
      <c r="I28" s="62"/>
      <c r="J28" s="63"/>
      <c r="K28" s="61"/>
      <c r="L28" s="61"/>
      <c r="M28" s="64"/>
      <c r="N28" s="62"/>
      <c r="O28" s="65"/>
      <c r="P28" s="66"/>
      <c r="Q28" s="66"/>
      <c r="R28" s="66"/>
      <c r="S28" s="67"/>
      <c r="T28" s="66"/>
      <c r="U28" s="66"/>
      <c r="V28" s="66"/>
      <c r="W28" s="66"/>
      <c r="X28" s="67"/>
      <c r="Y28" s="66"/>
      <c r="Z28" s="66"/>
      <c r="AA28" s="66"/>
      <c r="AB28" s="66"/>
      <c r="AC28" s="67"/>
      <c r="AD28" s="66"/>
      <c r="AE28" s="66"/>
      <c r="AF28" s="66"/>
      <c r="AG28" s="66"/>
      <c r="AH28" s="67"/>
      <c r="AI28" s="66"/>
      <c r="AJ28" s="66"/>
      <c r="AK28" s="66"/>
      <c r="AL28" s="66"/>
      <c r="AM28" s="67"/>
      <c r="AN28" s="5"/>
    </row>
    <row r="29" spans="1:40" ht="19.5" x14ac:dyDescent="0.35">
      <c r="A29" s="68">
        <v>4.0999999999999996</v>
      </c>
      <c r="B29" s="184" t="s">
        <v>34</v>
      </c>
      <c r="C29" s="70" t="s">
        <v>2</v>
      </c>
      <c r="D29" s="71">
        <v>30</v>
      </c>
      <c r="E29" s="64">
        <v>175</v>
      </c>
      <c r="F29" s="61">
        <f>D29*E29</f>
        <v>5250</v>
      </c>
      <c r="G29" s="61">
        <v>175</v>
      </c>
      <c r="H29" s="61">
        <f>D29*G29</f>
        <v>5250</v>
      </c>
      <c r="I29" s="62">
        <f>F29+H29</f>
        <v>10500</v>
      </c>
      <c r="J29" s="63">
        <v>75</v>
      </c>
      <c r="K29" s="61">
        <f>D29*J29</f>
        <v>2250</v>
      </c>
      <c r="L29" s="61">
        <v>45</v>
      </c>
      <c r="M29" s="64">
        <f>D29*L29</f>
        <v>1350</v>
      </c>
      <c r="N29" s="62">
        <f>K29+M29</f>
        <v>3600</v>
      </c>
      <c r="O29" s="65">
        <v>84</v>
      </c>
      <c r="P29" s="66">
        <f>D29*O29</f>
        <v>2520</v>
      </c>
      <c r="Q29" s="66">
        <v>96</v>
      </c>
      <c r="R29" s="66">
        <f>D29*Q29</f>
        <v>2880</v>
      </c>
      <c r="S29" s="67">
        <f>P29+R29</f>
        <v>5400</v>
      </c>
      <c r="T29" s="66">
        <v>150</v>
      </c>
      <c r="U29" s="66">
        <f>D29*T29</f>
        <v>4500</v>
      </c>
      <c r="V29" s="66">
        <v>105</v>
      </c>
      <c r="W29" s="66">
        <f>D29*V29</f>
        <v>3150</v>
      </c>
      <c r="X29" s="67">
        <f>U29+W29</f>
        <v>7650</v>
      </c>
      <c r="Y29" s="66">
        <v>252.15</v>
      </c>
      <c r="Z29" s="66">
        <f>D29*Y29</f>
        <v>7564.5</v>
      </c>
      <c r="AA29" s="66">
        <v>303.25</v>
      </c>
      <c r="AB29" s="66">
        <f>D29*AA29</f>
        <v>9097.5</v>
      </c>
      <c r="AC29" s="67">
        <f>Z29+AB29</f>
        <v>16662</v>
      </c>
      <c r="AD29" s="66">
        <v>63</v>
      </c>
      <c r="AE29" s="66">
        <f>D29*AD29</f>
        <v>1890</v>
      </c>
      <c r="AF29" s="66">
        <v>95.5</v>
      </c>
      <c r="AG29" s="66">
        <f>D29*AF29</f>
        <v>2865</v>
      </c>
      <c r="AH29" s="67">
        <f>AE29+AG29</f>
        <v>4755</v>
      </c>
      <c r="AI29" s="66">
        <v>585</v>
      </c>
      <c r="AJ29" s="66">
        <f>D29*AI29</f>
        <v>17550</v>
      </c>
      <c r="AK29" s="66">
        <v>156</v>
      </c>
      <c r="AL29" s="66">
        <f>D29*AK29</f>
        <v>4680</v>
      </c>
      <c r="AM29" s="67">
        <f>AJ29+AL29</f>
        <v>22230</v>
      </c>
      <c r="AN29" s="5"/>
    </row>
    <row r="30" spans="1:40" x14ac:dyDescent="0.35">
      <c r="A30" s="82"/>
      <c r="B30" s="111"/>
      <c r="C30" s="114"/>
      <c r="D30" s="119"/>
      <c r="E30" s="114"/>
      <c r="F30" s="115"/>
      <c r="G30" s="115"/>
      <c r="H30" s="115"/>
      <c r="I30" s="116"/>
      <c r="J30" s="117"/>
      <c r="K30" s="115"/>
      <c r="L30" s="115"/>
      <c r="M30" s="118"/>
      <c r="N30" s="116"/>
      <c r="O30" s="9"/>
      <c r="P30" s="8"/>
      <c r="Q30" s="8"/>
      <c r="R30" s="8"/>
      <c r="S30" s="89"/>
      <c r="T30" s="8"/>
      <c r="U30" s="8"/>
      <c r="V30" s="8"/>
      <c r="W30" s="8"/>
      <c r="X30" s="89"/>
      <c r="Y30" s="8"/>
      <c r="Z30" s="8"/>
      <c r="AA30" s="8"/>
      <c r="AB30" s="8"/>
      <c r="AC30" s="89"/>
      <c r="AD30" s="8"/>
      <c r="AE30" s="8"/>
      <c r="AF30" s="8"/>
      <c r="AG30" s="8"/>
      <c r="AH30" s="89"/>
      <c r="AI30" s="8"/>
      <c r="AJ30" s="8"/>
      <c r="AK30" s="8"/>
      <c r="AL30" s="8"/>
      <c r="AM30" s="108"/>
      <c r="AN30" s="5"/>
    </row>
    <row r="31" spans="1:40" ht="24" customHeight="1" x14ac:dyDescent="0.35">
      <c r="A31" s="68">
        <v>4.2</v>
      </c>
      <c r="B31" s="127" t="s">
        <v>35</v>
      </c>
      <c r="C31" s="70" t="s">
        <v>15</v>
      </c>
      <c r="D31" s="76">
        <v>45</v>
      </c>
      <c r="E31" s="81"/>
      <c r="F31" s="78"/>
      <c r="G31" s="78"/>
      <c r="H31" s="78"/>
      <c r="I31" s="79"/>
      <c r="J31" s="80"/>
      <c r="K31" s="78"/>
      <c r="L31" s="78"/>
      <c r="M31" s="81"/>
      <c r="N31" s="79"/>
      <c r="O31" s="65"/>
      <c r="P31" s="66"/>
      <c r="Q31" s="66"/>
      <c r="R31" s="66"/>
      <c r="S31" s="67"/>
      <c r="T31" s="66">
        <v>124.8</v>
      </c>
      <c r="U31" s="66">
        <f>D31*T31</f>
        <v>5616</v>
      </c>
      <c r="V31" s="66">
        <v>19.649999999999999</v>
      </c>
      <c r="W31" s="66">
        <f>D31*V31</f>
        <v>884.24999999999989</v>
      </c>
      <c r="X31" s="67">
        <f>U31+W31</f>
        <v>6500.25</v>
      </c>
      <c r="Y31" s="66"/>
      <c r="Z31" s="66"/>
      <c r="AA31" s="66"/>
      <c r="AB31" s="66"/>
      <c r="AC31" s="67"/>
      <c r="AD31" s="66"/>
      <c r="AE31" s="66"/>
      <c r="AF31" s="66"/>
      <c r="AG31" s="66"/>
      <c r="AH31" s="67"/>
      <c r="AI31" s="66">
        <v>156</v>
      </c>
      <c r="AJ31" s="66">
        <f>D31*AI31</f>
        <v>7020</v>
      </c>
      <c r="AK31" s="66">
        <v>39</v>
      </c>
      <c r="AL31" s="66">
        <f>D31*AK31</f>
        <v>1755</v>
      </c>
      <c r="AM31" s="67">
        <f>AJ31+AL31</f>
        <v>8775</v>
      </c>
      <c r="AN31" s="5"/>
    </row>
    <row r="32" spans="1:40" ht="18.75" customHeight="1" x14ac:dyDescent="0.35">
      <c r="A32" s="68">
        <v>4.3</v>
      </c>
      <c r="B32" s="127" t="s">
        <v>36</v>
      </c>
      <c r="C32" s="96" t="s">
        <v>2</v>
      </c>
      <c r="D32" s="76">
        <v>20</v>
      </c>
      <c r="E32" s="81"/>
      <c r="F32" s="78"/>
      <c r="G32" s="78"/>
      <c r="H32" s="78"/>
      <c r="I32" s="79"/>
      <c r="J32" s="80"/>
      <c r="K32" s="78"/>
      <c r="L32" s="78"/>
      <c r="M32" s="81"/>
      <c r="N32" s="79"/>
      <c r="O32" s="65"/>
      <c r="P32" s="66"/>
      <c r="Q32" s="66"/>
      <c r="R32" s="66"/>
      <c r="S32" s="67"/>
      <c r="T32" s="66">
        <v>20</v>
      </c>
      <c r="U32" s="66">
        <f>D32*T32</f>
        <v>400</v>
      </c>
      <c r="V32" s="66">
        <v>17</v>
      </c>
      <c r="W32" s="66">
        <f>D32*V32</f>
        <v>340</v>
      </c>
      <c r="X32" s="67">
        <f>U32+W32</f>
        <v>740</v>
      </c>
      <c r="Y32" s="66"/>
      <c r="Z32" s="66"/>
      <c r="AA32" s="66"/>
      <c r="AB32" s="66"/>
      <c r="AC32" s="67"/>
      <c r="AD32" s="66"/>
      <c r="AE32" s="66"/>
      <c r="AF32" s="66"/>
      <c r="AG32" s="66"/>
      <c r="AH32" s="67"/>
      <c r="AI32" s="66">
        <v>39</v>
      </c>
      <c r="AJ32" s="66">
        <f>D32*AI32</f>
        <v>780</v>
      </c>
      <c r="AK32" s="66">
        <v>26</v>
      </c>
      <c r="AL32" s="66">
        <f>D32*AK32</f>
        <v>520</v>
      </c>
      <c r="AM32" s="67">
        <f>AJ32+AL32</f>
        <v>1300</v>
      </c>
      <c r="AN32" s="5"/>
    </row>
    <row r="33" spans="1:40" ht="33.75" customHeight="1" x14ac:dyDescent="0.35">
      <c r="A33" s="68">
        <v>4.4000000000000004</v>
      </c>
      <c r="B33" s="127" t="s">
        <v>37</v>
      </c>
      <c r="C33" s="70" t="s">
        <v>15</v>
      </c>
      <c r="D33" s="76">
        <v>100</v>
      </c>
      <c r="E33" s="81"/>
      <c r="F33" s="78"/>
      <c r="G33" s="78"/>
      <c r="H33" s="78"/>
      <c r="I33" s="79"/>
      <c r="J33" s="80"/>
      <c r="K33" s="78"/>
      <c r="L33" s="78"/>
      <c r="M33" s="81"/>
      <c r="N33" s="79"/>
      <c r="O33" s="65"/>
      <c r="P33" s="66"/>
      <c r="Q33" s="66"/>
      <c r="R33" s="66"/>
      <c r="S33" s="67"/>
      <c r="T33" s="66">
        <v>22.61</v>
      </c>
      <c r="U33" s="66">
        <f>D33*T33</f>
        <v>2261</v>
      </c>
      <c r="V33" s="66">
        <v>2.9</v>
      </c>
      <c r="W33" s="66">
        <f>D33*V33</f>
        <v>290</v>
      </c>
      <c r="X33" s="67">
        <f>U33+W33</f>
        <v>2551</v>
      </c>
      <c r="Y33" s="66"/>
      <c r="Z33" s="66"/>
      <c r="AA33" s="66"/>
      <c r="AB33" s="66"/>
      <c r="AC33" s="67"/>
      <c r="AD33" s="66"/>
      <c r="AE33" s="66"/>
      <c r="AF33" s="66"/>
      <c r="AG33" s="66"/>
      <c r="AH33" s="67"/>
      <c r="AI33" s="66">
        <v>39</v>
      </c>
      <c r="AJ33" s="66">
        <f>D33*AI33</f>
        <v>3900</v>
      </c>
      <c r="AK33" s="66">
        <v>13</v>
      </c>
      <c r="AL33" s="66">
        <f>D33*AK33</f>
        <v>1300</v>
      </c>
      <c r="AM33" s="67">
        <f>AJ33+AL33</f>
        <v>5200</v>
      </c>
      <c r="AN33" s="5"/>
    </row>
    <row r="34" spans="1:40" x14ac:dyDescent="0.35">
      <c r="A34" s="122"/>
      <c r="B34" s="123"/>
      <c r="C34" s="124"/>
      <c r="D34" s="125"/>
      <c r="E34" s="126"/>
      <c r="F34" s="100"/>
      <c r="G34" s="100"/>
      <c r="H34" s="100"/>
      <c r="I34" s="101"/>
      <c r="J34" s="102"/>
      <c r="K34" s="100"/>
      <c r="L34" s="100"/>
      <c r="M34" s="103"/>
      <c r="N34" s="101"/>
      <c r="O34" s="104"/>
      <c r="P34" s="105"/>
      <c r="Q34" s="105"/>
      <c r="R34" s="105"/>
      <c r="S34" s="106"/>
      <c r="T34" s="105"/>
      <c r="U34" s="105"/>
      <c r="V34" s="105"/>
      <c r="W34" s="105"/>
      <c r="X34" s="106"/>
      <c r="Y34" s="105"/>
      <c r="Z34" s="105"/>
      <c r="AA34" s="105"/>
      <c r="AB34" s="105"/>
      <c r="AC34" s="106"/>
      <c r="AD34" s="105"/>
      <c r="AE34" s="105"/>
      <c r="AF34" s="105"/>
      <c r="AG34" s="105"/>
      <c r="AH34" s="106"/>
      <c r="AI34" s="105"/>
      <c r="AJ34" s="105"/>
      <c r="AK34" s="105"/>
      <c r="AL34" s="105"/>
      <c r="AM34" s="106"/>
      <c r="AN34" s="5"/>
    </row>
    <row r="35" spans="1:40" ht="37.5" customHeight="1" x14ac:dyDescent="0.35">
      <c r="A35" s="68">
        <v>5</v>
      </c>
      <c r="B35" s="127" t="s">
        <v>38</v>
      </c>
      <c r="C35" s="96" t="s">
        <v>8</v>
      </c>
      <c r="D35" s="76">
        <v>20</v>
      </c>
      <c r="E35" s="103">
        <v>735</v>
      </c>
      <c r="F35" s="78">
        <f>D35*E35</f>
        <v>14700</v>
      </c>
      <c r="G35" s="78">
        <v>300</v>
      </c>
      <c r="H35" s="78">
        <f>D35*G35</f>
        <v>6000</v>
      </c>
      <c r="I35" s="79">
        <f>F35+H35</f>
        <v>20700</v>
      </c>
      <c r="J35" s="80">
        <v>400</v>
      </c>
      <c r="K35" s="78">
        <f>D35*J35</f>
        <v>8000</v>
      </c>
      <c r="L35" s="78">
        <v>130</v>
      </c>
      <c r="M35" s="81">
        <f>D35*L35</f>
        <v>2600</v>
      </c>
      <c r="N35" s="79">
        <f>K35+M35</f>
        <v>10600</v>
      </c>
      <c r="O35" s="65">
        <v>463.4</v>
      </c>
      <c r="P35" s="66">
        <f>D35*O35</f>
        <v>9268</v>
      </c>
      <c r="Q35" s="66">
        <v>185.4</v>
      </c>
      <c r="R35" s="66">
        <f>D35*Q35</f>
        <v>3708</v>
      </c>
      <c r="S35" s="67">
        <f>P35+R35</f>
        <v>12976</v>
      </c>
      <c r="T35" s="66">
        <v>225</v>
      </c>
      <c r="U35" s="66">
        <f>D35*T35</f>
        <v>4500</v>
      </c>
      <c r="V35" s="66">
        <v>40</v>
      </c>
      <c r="W35" s="66">
        <f>D35*V35</f>
        <v>800</v>
      </c>
      <c r="X35" s="67">
        <f>U35+W35</f>
        <v>5300</v>
      </c>
      <c r="Y35" s="66">
        <v>407.65</v>
      </c>
      <c r="Z35" s="66">
        <f>D35*Y35</f>
        <v>8153</v>
      </c>
      <c r="AA35" s="66">
        <v>198.68</v>
      </c>
      <c r="AB35" s="66">
        <f>D35*AA35</f>
        <v>3973.6000000000004</v>
      </c>
      <c r="AC35" s="67">
        <f>Z35+AB35</f>
        <v>12126.6</v>
      </c>
      <c r="AD35" s="66">
        <v>480</v>
      </c>
      <c r="AE35" s="66">
        <f>D35*AD35</f>
        <v>9600</v>
      </c>
      <c r="AF35" s="66">
        <v>150</v>
      </c>
      <c r="AG35" s="66">
        <f>D35*AF35</f>
        <v>3000</v>
      </c>
      <c r="AH35" s="67">
        <f>AE35+AG35</f>
        <v>12600</v>
      </c>
      <c r="AI35" s="66">
        <v>1105</v>
      </c>
      <c r="AJ35" s="66">
        <f>D35*AI35</f>
        <v>22100</v>
      </c>
      <c r="AK35" s="66">
        <v>325</v>
      </c>
      <c r="AL35" s="66">
        <f>D35*AK35</f>
        <v>6500</v>
      </c>
      <c r="AM35" s="67">
        <f>AJ35+AL35</f>
        <v>28600</v>
      </c>
      <c r="AN35" s="5"/>
    </row>
    <row r="36" spans="1:40" x14ac:dyDescent="0.35">
      <c r="A36" s="68"/>
      <c r="B36" s="69" t="s">
        <v>50</v>
      </c>
      <c r="C36" s="70"/>
      <c r="D36" s="71"/>
      <c r="E36" s="81"/>
      <c r="F36" s="78"/>
      <c r="G36" s="78"/>
      <c r="H36" s="78"/>
      <c r="I36" s="79"/>
      <c r="J36" s="80"/>
      <c r="K36" s="78"/>
      <c r="L36" s="78"/>
      <c r="M36" s="81"/>
      <c r="N36" s="79"/>
      <c r="O36" s="65"/>
      <c r="P36" s="66"/>
      <c r="Q36" s="66"/>
      <c r="R36" s="66"/>
      <c r="S36" s="67"/>
      <c r="T36" s="66"/>
      <c r="U36" s="66"/>
      <c r="V36" s="66">
        <v>5200</v>
      </c>
      <c r="W36" s="66">
        <v>5200</v>
      </c>
      <c r="X36" s="67">
        <v>5200</v>
      </c>
      <c r="Y36" s="66"/>
      <c r="Z36" s="66"/>
      <c r="AA36" s="66"/>
      <c r="AB36" s="66"/>
      <c r="AC36" s="67"/>
      <c r="AD36" s="66"/>
      <c r="AE36" s="66"/>
      <c r="AF36" s="66"/>
      <c r="AG36" s="66"/>
      <c r="AH36" s="67"/>
      <c r="AI36" s="66"/>
      <c r="AJ36" s="66"/>
      <c r="AK36" s="66"/>
      <c r="AL36" s="66"/>
      <c r="AM36" s="67"/>
      <c r="AN36" s="5"/>
    </row>
    <row r="37" spans="1:40" x14ac:dyDescent="0.35">
      <c r="A37" s="128">
        <v>6</v>
      </c>
      <c r="B37" s="129" t="s">
        <v>47</v>
      </c>
      <c r="C37" s="130"/>
      <c r="D37" s="131"/>
      <c r="E37" s="132"/>
      <c r="F37" s="133"/>
      <c r="G37" s="134"/>
      <c r="H37" s="133"/>
      <c r="I37" s="135"/>
      <c r="J37" s="136"/>
      <c r="K37" s="133"/>
      <c r="L37" s="133"/>
      <c r="M37" s="132"/>
      <c r="N37" s="135"/>
      <c r="O37" s="137"/>
      <c r="P37" s="138"/>
      <c r="Q37" s="138"/>
      <c r="R37" s="138"/>
      <c r="S37" s="108"/>
      <c r="T37" s="138"/>
      <c r="U37" s="138"/>
      <c r="V37" s="138"/>
      <c r="W37" s="138"/>
      <c r="X37" s="108"/>
      <c r="Y37" s="138"/>
      <c r="Z37" s="138"/>
      <c r="AA37" s="138"/>
      <c r="AB37" s="138"/>
      <c r="AC37" s="108"/>
      <c r="AD37" s="138"/>
      <c r="AE37" s="138"/>
      <c r="AF37" s="138"/>
      <c r="AG37" s="138"/>
      <c r="AH37" s="108"/>
      <c r="AI37" s="138"/>
      <c r="AJ37" s="138"/>
      <c r="AK37" s="138"/>
      <c r="AL37" s="138"/>
      <c r="AM37" s="108"/>
      <c r="AN37" s="5"/>
    </row>
    <row r="38" spans="1:40" ht="19.5" customHeight="1" x14ac:dyDescent="0.35">
      <c r="A38" s="68">
        <v>6.1</v>
      </c>
      <c r="B38" s="183" t="s">
        <v>54</v>
      </c>
      <c r="C38" s="70" t="s">
        <v>15</v>
      </c>
      <c r="D38" s="71">
        <v>1700</v>
      </c>
      <c r="E38" s="64">
        <v>5.3</v>
      </c>
      <c r="F38" s="139">
        <f>D38*E38</f>
        <v>9010</v>
      </c>
      <c r="G38" s="61">
        <v>5.8</v>
      </c>
      <c r="H38" s="139">
        <f>D38*G38</f>
        <v>9860</v>
      </c>
      <c r="I38" s="140">
        <f>F38+H38</f>
        <v>18870</v>
      </c>
      <c r="J38" s="141">
        <v>5.01</v>
      </c>
      <c r="K38" s="139">
        <f>D38*J38</f>
        <v>8517</v>
      </c>
      <c r="L38" s="139">
        <v>6</v>
      </c>
      <c r="M38" s="142">
        <f>D38*L38</f>
        <v>10200</v>
      </c>
      <c r="N38" s="140">
        <f>K38+M38</f>
        <v>18717</v>
      </c>
      <c r="O38" s="65">
        <v>7.95</v>
      </c>
      <c r="P38" s="66">
        <f>D38*O38</f>
        <v>13515</v>
      </c>
      <c r="Q38" s="66">
        <v>4.95</v>
      </c>
      <c r="R38" s="66">
        <f>D38*Q38</f>
        <v>8415</v>
      </c>
      <c r="S38" s="67">
        <f>P38+R38</f>
        <v>21930</v>
      </c>
      <c r="T38" s="66">
        <v>4.9000000000000004</v>
      </c>
      <c r="U38" s="66">
        <f>D38*T38</f>
        <v>8330</v>
      </c>
      <c r="V38" s="66">
        <v>2.5</v>
      </c>
      <c r="W38" s="66">
        <f>D38*V38</f>
        <v>4250</v>
      </c>
      <c r="X38" s="67">
        <f>U38+W38</f>
        <v>12580</v>
      </c>
      <c r="Y38" s="66">
        <v>5.12</v>
      </c>
      <c r="Z38" s="66">
        <f>D38*Y38</f>
        <v>8704</v>
      </c>
      <c r="AA38" s="66">
        <v>4.5</v>
      </c>
      <c r="AB38" s="66">
        <f>D38*AA38</f>
        <v>7650</v>
      </c>
      <c r="AC38" s="67">
        <f>Z38+AB38</f>
        <v>16354</v>
      </c>
      <c r="AD38" s="66">
        <v>8.5</v>
      </c>
      <c r="AE38" s="66">
        <f>D38*AD38</f>
        <v>14450</v>
      </c>
      <c r="AF38" s="66">
        <v>4</v>
      </c>
      <c r="AG38" s="66">
        <f>D38*AF38</f>
        <v>6800</v>
      </c>
      <c r="AH38" s="67">
        <f>AE38+AG38</f>
        <v>21250</v>
      </c>
      <c r="AI38" s="66"/>
      <c r="AJ38" s="66"/>
      <c r="AK38" s="66"/>
      <c r="AL38" s="66"/>
      <c r="AM38" s="67"/>
      <c r="AN38" s="5"/>
    </row>
    <row r="39" spans="1:40" ht="22.5" customHeight="1" x14ac:dyDescent="0.35">
      <c r="A39" s="122">
        <v>6.2</v>
      </c>
      <c r="B39" s="185" t="s">
        <v>48</v>
      </c>
      <c r="C39" s="124" t="s">
        <v>15</v>
      </c>
      <c r="D39" s="125">
        <v>280</v>
      </c>
      <c r="E39" s="143">
        <v>5.5</v>
      </c>
      <c r="F39" s="144">
        <f>D39*E39</f>
        <v>1540</v>
      </c>
      <c r="G39" s="145">
        <v>7</v>
      </c>
      <c r="H39" s="144">
        <f>D39*G39</f>
        <v>1960</v>
      </c>
      <c r="I39" s="146">
        <f>F39+H39</f>
        <v>3500</v>
      </c>
      <c r="J39" s="147">
        <v>3.02</v>
      </c>
      <c r="K39" s="144">
        <f>D39*J39</f>
        <v>845.6</v>
      </c>
      <c r="L39" s="144">
        <v>4</v>
      </c>
      <c r="M39" s="148">
        <f>D39*L39</f>
        <v>1120</v>
      </c>
      <c r="N39" s="146">
        <f>K39+M39</f>
        <v>1965.6</v>
      </c>
      <c r="O39" s="104">
        <v>4.54</v>
      </c>
      <c r="P39" s="105">
        <f>D39*O39</f>
        <v>1271.2</v>
      </c>
      <c r="Q39" s="105">
        <v>5.2</v>
      </c>
      <c r="R39" s="105">
        <f>D39*Q39</f>
        <v>1456</v>
      </c>
      <c r="S39" s="106">
        <f>P39+R39</f>
        <v>2727.2</v>
      </c>
      <c r="T39" s="105">
        <v>2.8</v>
      </c>
      <c r="U39" s="105">
        <f>D39*T39</f>
        <v>784</v>
      </c>
      <c r="V39" s="105">
        <v>2.5</v>
      </c>
      <c r="W39" s="105">
        <f>D39*V39</f>
        <v>700</v>
      </c>
      <c r="X39" s="106">
        <f>U39+W39</f>
        <v>1484</v>
      </c>
      <c r="Y39" s="105">
        <v>3.3</v>
      </c>
      <c r="Z39" s="105">
        <f>D39*Y39</f>
        <v>924</v>
      </c>
      <c r="AA39" s="105">
        <v>4.5</v>
      </c>
      <c r="AB39" s="105">
        <f>D39*AA39</f>
        <v>1260</v>
      </c>
      <c r="AC39" s="106">
        <f>Z39+AB39</f>
        <v>2184</v>
      </c>
      <c r="AD39" s="105">
        <v>4.59</v>
      </c>
      <c r="AE39" s="105">
        <f>D39*AD39</f>
        <v>1285.2</v>
      </c>
      <c r="AF39" s="105">
        <v>4</v>
      </c>
      <c r="AG39" s="105">
        <f>D39*AF39</f>
        <v>1120</v>
      </c>
      <c r="AH39" s="106">
        <f>AE39+AG39</f>
        <v>2405.1999999999998</v>
      </c>
      <c r="AI39" s="105"/>
      <c r="AJ39" s="105"/>
      <c r="AK39" s="105"/>
      <c r="AL39" s="105"/>
      <c r="AM39" s="106"/>
      <c r="AN39" s="5"/>
    </row>
    <row r="40" spans="1:40" x14ac:dyDescent="0.35">
      <c r="A40" s="82"/>
      <c r="B40" s="149"/>
      <c r="C40" s="112"/>
      <c r="D40" s="119"/>
      <c r="E40" s="118"/>
      <c r="F40" s="150"/>
      <c r="G40" s="115"/>
      <c r="H40" s="150"/>
      <c r="I40" s="151"/>
      <c r="J40" s="152"/>
      <c r="K40" s="150"/>
      <c r="L40" s="150"/>
      <c r="M40" s="153"/>
      <c r="N40" s="151"/>
      <c r="O40" s="9"/>
      <c r="P40" s="8"/>
      <c r="Q40" s="8"/>
      <c r="R40" s="8"/>
      <c r="S40" s="89"/>
      <c r="T40" s="8"/>
      <c r="U40" s="8"/>
      <c r="V40" s="8"/>
      <c r="W40" s="8"/>
      <c r="X40" s="89"/>
      <c r="Y40" s="8"/>
      <c r="Z40" s="8"/>
      <c r="AA40" s="8"/>
      <c r="AB40" s="8"/>
      <c r="AC40" s="89"/>
      <c r="AD40" s="8"/>
      <c r="AE40" s="8"/>
      <c r="AF40" s="8"/>
      <c r="AG40" s="8"/>
      <c r="AH40" s="89"/>
      <c r="AI40" s="8"/>
      <c r="AJ40" s="8"/>
      <c r="AK40" s="8"/>
      <c r="AL40" s="8"/>
      <c r="AM40" s="89"/>
      <c r="AN40" s="5"/>
    </row>
    <row r="41" spans="1:40" ht="18" customHeight="1" x14ac:dyDescent="0.35">
      <c r="A41" s="154">
        <v>7</v>
      </c>
      <c r="B41" s="186" t="s">
        <v>49</v>
      </c>
      <c r="C41" s="112" t="s">
        <v>15</v>
      </c>
      <c r="D41" s="119">
        <v>410</v>
      </c>
      <c r="E41" s="118">
        <v>18</v>
      </c>
      <c r="F41" s="150">
        <f>D41*E41</f>
        <v>7380</v>
      </c>
      <c r="G41" s="115">
        <v>33</v>
      </c>
      <c r="H41" s="150">
        <f>D41*G41</f>
        <v>13530</v>
      </c>
      <c r="I41" s="151">
        <f>F41+H41</f>
        <v>20910</v>
      </c>
      <c r="J41" s="152">
        <v>10</v>
      </c>
      <c r="K41" s="150">
        <f>D41*J41</f>
        <v>4100</v>
      </c>
      <c r="L41" s="150">
        <v>14</v>
      </c>
      <c r="M41" s="153">
        <f>D41*L41</f>
        <v>5740</v>
      </c>
      <c r="N41" s="151">
        <f>K41+M41</f>
        <v>9840</v>
      </c>
      <c r="O41" s="137">
        <v>14.8</v>
      </c>
      <c r="P41" s="138">
        <f>D41*O41</f>
        <v>6068</v>
      </c>
      <c r="Q41" s="138">
        <v>17.3</v>
      </c>
      <c r="R41" s="138">
        <f>D41*Q41</f>
        <v>7093</v>
      </c>
      <c r="S41" s="108">
        <f>P41+R41</f>
        <v>13161</v>
      </c>
      <c r="T41" s="138">
        <v>6.25</v>
      </c>
      <c r="U41" s="138">
        <f>D41*T41</f>
        <v>2562.5</v>
      </c>
      <c r="V41" s="138">
        <v>6.4</v>
      </c>
      <c r="W41" s="138">
        <f>D41*V41</f>
        <v>2624</v>
      </c>
      <c r="X41" s="108">
        <f>U41+W41</f>
        <v>5186.5</v>
      </c>
      <c r="Y41" s="138">
        <v>4.9000000000000004</v>
      </c>
      <c r="Z41" s="138">
        <f>D41*Y41</f>
        <v>2009.0000000000002</v>
      </c>
      <c r="AA41" s="138">
        <v>51.13</v>
      </c>
      <c r="AB41" s="138">
        <f>D41*AA41</f>
        <v>20963.3</v>
      </c>
      <c r="AC41" s="108">
        <f>Z41+AB41</f>
        <v>22972.3</v>
      </c>
      <c r="AD41" s="138">
        <v>4.55</v>
      </c>
      <c r="AE41" s="138">
        <f>D41*AD41</f>
        <v>1865.5</v>
      </c>
      <c r="AF41" s="138">
        <v>3.75</v>
      </c>
      <c r="AG41" s="138">
        <f>D41*AF41</f>
        <v>1537.5</v>
      </c>
      <c r="AH41" s="108">
        <f>AE41+AG41</f>
        <v>3403</v>
      </c>
      <c r="AI41" s="138"/>
      <c r="AJ41" s="138"/>
      <c r="AK41" s="138"/>
      <c r="AL41" s="138"/>
      <c r="AM41" s="108"/>
      <c r="AN41" s="5"/>
    </row>
    <row r="42" spans="1:40" ht="24.75" customHeight="1" x14ac:dyDescent="0.35">
      <c r="A42" s="155"/>
      <c r="B42" s="186" t="s">
        <v>50</v>
      </c>
      <c r="C42" s="112"/>
      <c r="D42" s="156"/>
      <c r="E42" s="118"/>
      <c r="F42" s="150"/>
      <c r="G42" s="115"/>
      <c r="H42" s="150"/>
      <c r="I42" s="157"/>
      <c r="J42" s="152"/>
      <c r="K42" s="150"/>
      <c r="L42" s="150"/>
      <c r="M42" s="153"/>
      <c r="N42" s="157"/>
      <c r="O42" s="9"/>
      <c r="P42" s="8"/>
      <c r="Q42" s="8"/>
      <c r="R42" s="8"/>
      <c r="S42" s="89"/>
      <c r="T42" s="8"/>
      <c r="U42" s="8"/>
      <c r="V42" s="8">
        <v>2500</v>
      </c>
      <c r="W42" s="8">
        <v>2500</v>
      </c>
      <c r="X42" s="89">
        <v>2500</v>
      </c>
      <c r="Y42" s="8"/>
      <c r="Z42" s="8"/>
      <c r="AA42" s="8"/>
      <c r="AB42" s="8"/>
      <c r="AC42" s="89"/>
      <c r="AD42" s="8"/>
      <c r="AE42" s="8"/>
      <c r="AF42" s="8"/>
      <c r="AG42" s="8"/>
      <c r="AH42" s="89"/>
      <c r="AI42" s="8"/>
      <c r="AJ42" s="8"/>
      <c r="AK42" s="8"/>
      <c r="AL42" s="8"/>
      <c r="AM42" s="89"/>
      <c r="AN42" s="5"/>
    </row>
    <row r="43" spans="1:40" ht="15" thickBot="1" x14ac:dyDescent="0.4">
      <c r="A43" s="155"/>
      <c r="B43" s="158" t="s">
        <v>53</v>
      </c>
      <c r="C43" s="112"/>
      <c r="D43" s="159"/>
      <c r="E43" s="118"/>
      <c r="F43" s="150"/>
      <c r="G43" s="115"/>
      <c r="H43" s="160"/>
      <c r="I43" s="157"/>
      <c r="J43" s="161">
        <v>6000</v>
      </c>
      <c r="K43" s="160">
        <v>6000</v>
      </c>
      <c r="L43" s="162"/>
      <c r="M43" s="153"/>
      <c r="N43" s="157">
        <f>K43</f>
        <v>6000</v>
      </c>
      <c r="O43" s="9"/>
      <c r="P43" s="8"/>
      <c r="Q43" s="8"/>
      <c r="R43" s="8"/>
      <c r="S43" s="89"/>
      <c r="T43" s="8"/>
      <c r="U43" s="8"/>
      <c r="V43" s="8"/>
      <c r="W43" s="8"/>
      <c r="X43" s="89"/>
      <c r="Y43" s="8"/>
      <c r="Z43" s="8"/>
      <c r="AA43" s="8"/>
      <c r="AB43" s="8"/>
      <c r="AC43" s="89"/>
      <c r="AD43" s="8"/>
      <c r="AE43" s="8"/>
      <c r="AF43" s="8"/>
      <c r="AG43" s="8"/>
      <c r="AH43" s="89"/>
      <c r="AI43" s="8"/>
      <c r="AJ43" s="8"/>
      <c r="AK43" s="8"/>
      <c r="AL43" s="8"/>
      <c r="AM43" s="89"/>
      <c r="AN43" s="5"/>
    </row>
    <row r="44" spans="1:40" ht="15" thickBot="1" x14ac:dyDescent="0.4">
      <c r="A44" s="163"/>
      <c r="B44" s="164"/>
      <c r="C44" s="211" t="s">
        <v>39</v>
      </c>
      <c r="D44" s="212"/>
      <c r="E44" s="212"/>
      <c r="F44" s="212"/>
      <c r="G44" s="212"/>
      <c r="H44" s="213"/>
      <c r="I44" s="165">
        <f>SUM(I6:I41)</f>
        <v>231448.75999999998</v>
      </c>
      <c r="J44" s="166"/>
      <c r="K44" s="166"/>
      <c r="L44" s="166"/>
      <c r="M44" s="167"/>
      <c r="N44" s="165">
        <f>SUM(N6:N43)</f>
        <v>180317.6</v>
      </c>
      <c r="O44" s="168"/>
      <c r="P44" s="166"/>
      <c r="Q44" s="166"/>
      <c r="R44" s="165"/>
      <c r="S44" s="165">
        <f>SUM(S6:S41)</f>
        <v>203432.5</v>
      </c>
      <c r="T44" s="166"/>
      <c r="U44" s="166"/>
      <c r="V44" s="166"/>
      <c r="W44" s="165"/>
      <c r="X44" s="165">
        <f>SUM(X6:X42)</f>
        <v>178937.34999999998</v>
      </c>
      <c r="Y44" s="166"/>
      <c r="Z44" s="166"/>
      <c r="AA44" s="166"/>
      <c r="AB44" s="165"/>
      <c r="AC44" s="165">
        <f>SUM(AC6:AC41)</f>
        <v>209845.4</v>
      </c>
      <c r="AD44" s="166"/>
      <c r="AE44" s="166"/>
      <c r="AF44" s="166"/>
      <c r="AG44" s="165"/>
      <c r="AH44" s="165">
        <f>SUM(AH6:AH41)</f>
        <v>164893.70000000001</v>
      </c>
      <c r="AI44" s="166"/>
      <c r="AJ44" s="166"/>
      <c r="AK44" s="166"/>
      <c r="AL44" s="165"/>
      <c r="AM44" s="165">
        <f>SUM(AM6:AM42)</f>
        <v>228233</v>
      </c>
      <c r="AN44" s="6"/>
    </row>
    <row r="45" spans="1:40" ht="15" thickBot="1" x14ac:dyDescent="0.4">
      <c r="A45" s="7"/>
      <c r="B45" s="52"/>
      <c r="C45" s="211" t="s">
        <v>1</v>
      </c>
      <c r="D45" s="212"/>
      <c r="E45" s="212"/>
      <c r="F45" s="212"/>
      <c r="G45" s="212"/>
      <c r="H45" s="213"/>
      <c r="I45" s="165">
        <f>I44*0%</f>
        <v>0</v>
      </c>
      <c r="J45" s="166"/>
      <c r="K45" s="166"/>
      <c r="L45" s="166"/>
      <c r="M45" s="167"/>
      <c r="N45" s="165">
        <f>N44*14%</f>
        <v>25244.464000000004</v>
      </c>
      <c r="O45" s="168"/>
      <c r="P45" s="166"/>
      <c r="Q45" s="166"/>
      <c r="R45" s="165"/>
      <c r="S45" s="165">
        <f>14%*S44</f>
        <v>28480.550000000003</v>
      </c>
      <c r="T45" s="166"/>
      <c r="U45" s="166"/>
      <c r="V45" s="166"/>
      <c r="W45" s="165"/>
      <c r="X45" s="165">
        <f>X44*14%</f>
        <v>25051.228999999999</v>
      </c>
      <c r="Y45" s="166"/>
      <c r="Z45" s="166"/>
      <c r="AA45" s="166"/>
      <c r="AB45" s="165"/>
      <c r="AC45" s="165">
        <f>14%*AC44</f>
        <v>29378.356000000003</v>
      </c>
      <c r="AD45" s="166"/>
      <c r="AE45" s="166"/>
      <c r="AF45" s="166"/>
      <c r="AG45" s="165"/>
      <c r="AH45" s="165">
        <f>AH44*14%</f>
        <v>23085.118000000002</v>
      </c>
      <c r="AI45" s="166"/>
      <c r="AJ45" s="166"/>
      <c r="AK45" s="166"/>
      <c r="AL45" s="165"/>
      <c r="AM45" s="165">
        <f>14%*AM44</f>
        <v>31952.620000000003</v>
      </c>
      <c r="AN45" s="6"/>
    </row>
    <row r="46" spans="1:40" ht="15" thickBot="1" x14ac:dyDescent="0.4">
      <c r="A46" s="7"/>
      <c r="B46" s="52"/>
      <c r="C46" s="205" t="s">
        <v>0</v>
      </c>
      <c r="D46" s="206"/>
      <c r="E46" s="206"/>
      <c r="F46" s="206"/>
      <c r="G46" s="206"/>
      <c r="H46" s="207"/>
      <c r="I46" s="169">
        <f>SUM(I44:I45)</f>
        <v>231448.75999999998</v>
      </c>
      <c r="J46" s="170"/>
      <c r="K46" s="170"/>
      <c r="L46" s="170"/>
      <c r="M46" s="171"/>
      <c r="N46" s="169">
        <f>SUM(N44:N45)</f>
        <v>205562.06400000001</v>
      </c>
      <c r="O46" s="172"/>
      <c r="P46" s="170"/>
      <c r="Q46" s="170"/>
      <c r="R46" s="169"/>
      <c r="S46" s="169">
        <f>SUM(S44:S45)</f>
        <v>231913.05</v>
      </c>
      <c r="T46" s="173"/>
      <c r="U46" s="170"/>
      <c r="V46" s="170"/>
      <c r="W46" s="169"/>
      <c r="X46" s="169">
        <f>SUM(X44:X45)</f>
        <v>203988.57899999997</v>
      </c>
      <c r="Y46" s="174"/>
      <c r="Z46" s="170"/>
      <c r="AA46" s="170"/>
      <c r="AB46" s="169"/>
      <c r="AC46" s="169">
        <f>SUM(AC44:AC45)</f>
        <v>239223.75599999999</v>
      </c>
      <c r="AD46" s="173"/>
      <c r="AE46" s="170"/>
      <c r="AF46" s="170"/>
      <c r="AG46" s="169"/>
      <c r="AH46" s="169">
        <f>SUM(AH44:AH45)</f>
        <v>187978.81800000003</v>
      </c>
      <c r="AI46" s="173"/>
      <c r="AJ46" s="170"/>
      <c r="AK46" s="170"/>
      <c r="AL46" s="169"/>
      <c r="AM46" s="169">
        <f>SUM(AM44:AM45)</f>
        <v>260185.62</v>
      </c>
      <c r="AN46" s="6"/>
    </row>
    <row r="47" spans="1:40" x14ac:dyDescent="0.35">
      <c r="A47" s="7"/>
      <c r="B47" s="8"/>
      <c r="C47" s="175"/>
      <c r="D47" s="176"/>
      <c r="E47" s="177"/>
      <c r="F47" s="177"/>
      <c r="G47" s="177"/>
      <c r="H47" s="177"/>
      <c r="I47" s="175"/>
      <c r="J47" s="175"/>
      <c r="K47" s="175"/>
      <c r="L47" s="175"/>
      <c r="M47" s="175"/>
      <c r="N47" s="175"/>
      <c r="O47" s="176"/>
      <c r="P47" s="175"/>
      <c r="Q47" s="175"/>
      <c r="R47" s="175"/>
      <c r="S47" s="175"/>
      <c r="T47" s="175"/>
      <c r="U47" s="175"/>
      <c r="V47" s="175"/>
      <c r="W47" s="175"/>
      <c r="X47" s="175"/>
      <c r="Y47" s="178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6"/>
    </row>
    <row r="48" spans="1:40" x14ac:dyDescent="0.35">
      <c r="A48" s="7"/>
      <c r="B48" s="8"/>
      <c r="C48" s="7"/>
      <c r="D48" s="9"/>
      <c r="E48" s="179"/>
      <c r="F48" s="179"/>
      <c r="G48" s="179"/>
      <c r="H48" s="179"/>
      <c r="I48" s="7"/>
      <c r="J48" s="7"/>
      <c r="K48" s="7"/>
      <c r="L48" s="7"/>
      <c r="M48" s="7"/>
      <c r="N48" s="7"/>
      <c r="O48" s="9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</row>
  </sheetData>
  <mergeCells count="15">
    <mergeCell ref="AK3:AL3"/>
    <mergeCell ref="AA3:AB3"/>
    <mergeCell ref="AD3:AE3"/>
    <mergeCell ref="AF3:AG3"/>
    <mergeCell ref="AI3:AJ3"/>
    <mergeCell ref="C46:H46"/>
    <mergeCell ref="O3:P3"/>
    <mergeCell ref="Y3:Z3"/>
    <mergeCell ref="E3:F3"/>
    <mergeCell ref="G3:H3"/>
    <mergeCell ref="C44:H44"/>
    <mergeCell ref="C45:H45"/>
    <mergeCell ref="Q3:R3"/>
    <mergeCell ref="T3:U3"/>
    <mergeCell ref="V3:W3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  <headerFooter>
    <oddHeader>&amp;CSQ UJ 173/2014 John Orr 5310 Electrical Works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"/>
  <sheetViews>
    <sheetView view="pageBreakPreview" zoomScale="60" zoomScaleNormal="100" workbookViewId="0">
      <selection activeCell="G11" sqref="G11"/>
    </sheetView>
  </sheetViews>
  <sheetFormatPr defaultColWidth="8.81640625" defaultRowHeight="15.5" x14ac:dyDescent="0.35"/>
  <cols>
    <col min="1" max="1" width="30" style="187" customWidth="1"/>
    <col min="2" max="2" width="32.26953125" style="187" customWidth="1"/>
    <col min="3" max="4" width="25.81640625" style="187" customWidth="1"/>
    <col min="5" max="5" width="28.26953125" style="187" customWidth="1"/>
    <col min="6" max="6" width="24.7265625" style="187" customWidth="1"/>
    <col min="7" max="7" width="26.1796875" style="187" customWidth="1"/>
    <col min="8" max="8" width="26.36328125" style="187" customWidth="1"/>
    <col min="9" max="9" width="25.90625" style="187" customWidth="1"/>
    <col min="10" max="10" width="18.1796875" style="187" customWidth="1"/>
    <col min="11" max="11" width="20.7265625" style="187" customWidth="1"/>
    <col min="12" max="12" width="17" style="187" customWidth="1"/>
    <col min="13" max="13" width="19.7265625" style="187" customWidth="1"/>
    <col min="14" max="14" width="20.7265625" style="187" customWidth="1"/>
    <col min="15" max="15" width="18.453125" style="187" customWidth="1"/>
    <col min="16" max="16" width="15.7265625" style="187" customWidth="1"/>
    <col min="17" max="17" width="17.7265625" style="187" customWidth="1"/>
    <col min="18" max="18" width="16.81640625" style="187" customWidth="1"/>
    <col min="19" max="19" width="18" style="187" customWidth="1"/>
    <col min="20" max="20" width="18.81640625" style="187" customWidth="1"/>
    <col min="21" max="21" width="18.7265625" style="187" customWidth="1"/>
    <col min="22" max="16384" width="8.81640625" style="187"/>
  </cols>
  <sheetData>
    <row r="1" spans="1:13" ht="63" customHeight="1" x14ac:dyDescent="0.35">
      <c r="A1" s="220"/>
      <c r="B1" s="220"/>
      <c r="C1" s="220"/>
      <c r="D1" s="220"/>
      <c r="E1" s="220"/>
      <c r="F1" s="216"/>
      <c r="G1" s="217"/>
      <c r="H1" s="218"/>
      <c r="I1" s="218"/>
      <c r="J1" s="218"/>
      <c r="K1" s="218"/>
      <c r="L1" s="217"/>
      <c r="M1" s="219"/>
    </row>
    <row r="2" spans="1:13" ht="63" customHeight="1" x14ac:dyDescent="0.35">
      <c r="A2" s="199" t="s">
        <v>2</v>
      </c>
      <c r="B2" s="199" t="s">
        <v>58</v>
      </c>
      <c r="C2" s="199" t="s">
        <v>60</v>
      </c>
      <c r="D2" s="199" t="s">
        <v>59</v>
      </c>
      <c r="E2" s="200">
        <v>2023</v>
      </c>
      <c r="F2" s="200">
        <v>2024</v>
      </c>
      <c r="G2" s="200">
        <v>2025</v>
      </c>
      <c r="H2" s="197"/>
      <c r="I2" s="194"/>
      <c r="J2" s="194"/>
      <c r="K2" s="195"/>
    </row>
    <row r="3" spans="1:13" ht="63" customHeight="1" x14ac:dyDescent="0.35">
      <c r="A3" s="188">
        <v>1</v>
      </c>
      <c r="B3" s="188" t="s">
        <v>66</v>
      </c>
      <c r="C3" s="188" t="s">
        <v>64</v>
      </c>
      <c r="D3" s="193">
        <f>SITES!C6</f>
        <v>64</v>
      </c>
      <c r="E3" s="188"/>
      <c r="F3" s="189"/>
      <c r="G3" s="188"/>
      <c r="H3" s="198"/>
      <c r="I3" s="194"/>
      <c r="J3" s="196"/>
      <c r="K3" s="195"/>
    </row>
    <row r="4" spans="1:13" ht="63" customHeight="1" x14ac:dyDescent="0.35">
      <c r="A4" s="188">
        <v>2</v>
      </c>
      <c r="B4" s="188" t="s">
        <v>67</v>
      </c>
      <c r="C4" s="188" t="s">
        <v>64</v>
      </c>
      <c r="D4" s="193">
        <f>SITES!B6</f>
        <v>11</v>
      </c>
      <c r="E4" s="188"/>
      <c r="F4" s="189"/>
      <c r="G4" s="188"/>
      <c r="H4" s="198"/>
      <c r="I4" s="194"/>
      <c r="J4" s="196"/>
      <c r="K4" s="195"/>
    </row>
    <row r="5" spans="1:13" ht="63" customHeight="1" x14ac:dyDescent="0.35">
      <c r="A5" s="188">
        <v>3</v>
      </c>
      <c r="B5" s="188" t="s">
        <v>81</v>
      </c>
      <c r="C5" s="188" t="s">
        <v>64</v>
      </c>
      <c r="D5" s="193">
        <f>SITES!F6</f>
        <v>5</v>
      </c>
      <c r="E5" s="188"/>
      <c r="F5" s="189"/>
      <c r="G5" s="188"/>
      <c r="H5" s="198"/>
      <c r="I5" s="194"/>
      <c r="J5" s="196"/>
      <c r="K5" s="195"/>
    </row>
    <row r="6" spans="1:13" ht="63" customHeight="1" x14ac:dyDescent="0.35">
      <c r="A6" s="188">
        <v>4</v>
      </c>
      <c r="B6" s="188" t="s">
        <v>68</v>
      </c>
      <c r="C6" s="188" t="s">
        <v>64</v>
      </c>
      <c r="D6" s="193">
        <f>SITES!D6</f>
        <v>23</v>
      </c>
      <c r="E6" s="188"/>
      <c r="F6" s="189"/>
      <c r="G6" s="188"/>
      <c r="H6" s="198"/>
      <c r="I6" s="194"/>
      <c r="J6" s="196"/>
      <c r="K6" s="195"/>
    </row>
    <row r="7" spans="1:13" ht="63" customHeight="1" x14ac:dyDescent="0.35">
      <c r="A7" s="188">
        <v>5</v>
      </c>
      <c r="B7" s="188" t="s">
        <v>61</v>
      </c>
      <c r="C7" s="188" t="s">
        <v>64</v>
      </c>
      <c r="D7" s="193">
        <f>SITES!G6</f>
        <v>59</v>
      </c>
      <c r="E7" s="190"/>
      <c r="F7" s="189"/>
      <c r="G7" s="188"/>
      <c r="H7" s="198"/>
      <c r="I7" s="194"/>
      <c r="J7" s="196"/>
      <c r="K7" s="195"/>
    </row>
    <row r="8" spans="1:13" ht="83.25" customHeight="1" x14ac:dyDescent="0.35">
      <c r="A8" s="188">
        <v>6</v>
      </c>
      <c r="B8" s="188" t="s">
        <v>62</v>
      </c>
      <c r="C8" s="188" t="s">
        <v>64</v>
      </c>
      <c r="D8" s="193">
        <f>3+1</f>
        <v>4</v>
      </c>
      <c r="E8" s="190"/>
      <c r="F8" s="189"/>
      <c r="G8" s="188"/>
      <c r="H8" s="198"/>
      <c r="I8" s="194"/>
      <c r="J8" s="196"/>
      <c r="K8" s="195"/>
    </row>
    <row r="9" spans="1:13" ht="63" customHeight="1" x14ac:dyDescent="0.35">
      <c r="A9" s="188">
        <v>7</v>
      </c>
      <c r="B9" s="188" t="s">
        <v>63</v>
      </c>
      <c r="C9" s="188" t="s">
        <v>64</v>
      </c>
      <c r="D9" s="193">
        <f>SITES!E6</f>
        <v>68</v>
      </c>
      <c r="E9" s="190"/>
      <c r="F9" s="189"/>
      <c r="G9" s="188"/>
      <c r="H9" s="198"/>
      <c r="I9" s="194"/>
      <c r="J9" s="196"/>
      <c r="K9" s="195"/>
    </row>
    <row r="10" spans="1:13" ht="63" customHeight="1" x14ac:dyDescent="0.35">
      <c r="A10" s="188">
        <v>8</v>
      </c>
      <c r="B10" s="192" t="s">
        <v>65</v>
      </c>
      <c r="C10" s="188" t="s">
        <v>64</v>
      </c>
      <c r="D10" s="204" t="s">
        <v>82</v>
      </c>
      <c r="E10" s="191"/>
      <c r="F10" s="189"/>
      <c r="G10" s="190"/>
      <c r="H10" s="198"/>
      <c r="I10" s="195"/>
      <c r="J10" s="196"/>
      <c r="K10" s="195"/>
    </row>
    <row r="11" spans="1:13" ht="63" customHeight="1" x14ac:dyDescent="0.35">
      <c r="A11" s="188">
        <v>9</v>
      </c>
      <c r="B11" s="192" t="s">
        <v>80</v>
      </c>
      <c r="C11" s="188" t="s">
        <v>64</v>
      </c>
      <c r="D11" s="204" t="s">
        <v>82</v>
      </c>
      <c r="F11" s="189"/>
      <c r="G11" s="190"/>
      <c r="H11" s="198"/>
      <c r="I11" s="195"/>
      <c r="J11" s="196"/>
      <c r="K11" s="195"/>
    </row>
    <row r="12" spans="1:13" ht="63" customHeight="1" x14ac:dyDescent="0.35">
      <c r="A12" s="191"/>
      <c r="B12" s="192"/>
      <c r="C12" s="188"/>
      <c r="D12" s="191" t="s">
        <v>56</v>
      </c>
      <c r="E12" s="190"/>
      <c r="F12" s="189"/>
      <c r="G12" s="190"/>
      <c r="H12" s="198"/>
      <c r="I12" s="195"/>
      <c r="J12" s="196"/>
      <c r="K12" s="195"/>
    </row>
    <row r="13" spans="1:13" ht="63" customHeight="1" x14ac:dyDescent="0.35">
      <c r="A13" s="191"/>
      <c r="B13" s="191"/>
      <c r="C13" s="191"/>
      <c r="D13" s="191" t="s">
        <v>57</v>
      </c>
      <c r="E13" s="190"/>
      <c r="F13" s="189"/>
      <c r="G13" s="190"/>
      <c r="H13" s="198"/>
      <c r="I13" s="195"/>
      <c r="J13" s="196"/>
      <c r="K13" s="195"/>
    </row>
    <row r="14" spans="1:13" ht="63" customHeight="1" x14ac:dyDescent="0.35">
      <c r="A14" s="191"/>
      <c r="B14" s="191"/>
      <c r="C14" s="191"/>
      <c r="D14" s="191" t="s">
        <v>55</v>
      </c>
      <c r="E14" s="190"/>
      <c r="F14" s="189"/>
      <c r="G14" s="190"/>
      <c r="H14" s="198"/>
      <c r="I14" s="195"/>
      <c r="J14" s="196"/>
      <c r="K14" s="195"/>
    </row>
    <row r="15" spans="1:13" ht="79.5" customHeight="1" x14ac:dyDescent="0.35">
      <c r="A15" s="221"/>
      <c r="B15" s="222"/>
      <c r="C15" s="222"/>
      <c r="D15" s="222"/>
      <c r="E15" s="222"/>
      <c r="F15" s="222"/>
      <c r="G15" s="223"/>
      <c r="H15" s="191" t="s">
        <v>79</v>
      </c>
      <c r="I15" s="189"/>
      <c r="J15" s="195"/>
      <c r="K15" s="196"/>
    </row>
    <row r="16" spans="1:13" ht="63" customHeight="1" x14ac:dyDescent="0.35">
      <c r="A16" s="214"/>
      <c r="B16" s="215"/>
      <c r="C16" s="215"/>
      <c r="D16" s="215"/>
      <c r="E16" s="215"/>
    </row>
  </sheetData>
  <mergeCells count="4">
    <mergeCell ref="A16:E16"/>
    <mergeCell ref="F1:M1"/>
    <mergeCell ref="A1:E1"/>
    <mergeCell ref="A15:G15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  <headerFooter>
    <oddHeader>&amp;CRFP UJ 17/2018 DIESEL GENERATOR PREVENTATIVE MAINTENANCE 3 YEAR CONTRACT</oddHeader>
    <oddFooter>&amp;CPage 4 of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0E9BD-482A-4A93-9992-3048DEED1C75}">
  <dimension ref="A1:G10"/>
  <sheetViews>
    <sheetView tabSelected="1" workbookViewId="0">
      <selection activeCell="F18" sqref="F18"/>
    </sheetView>
  </sheetViews>
  <sheetFormatPr defaultRowHeight="14.5" x14ac:dyDescent="0.35"/>
  <cols>
    <col min="1" max="1" width="8.7265625" style="201"/>
    <col min="7" max="7" width="15.1796875" style="201" customWidth="1"/>
  </cols>
  <sheetData>
    <row r="1" spans="1:7" x14ac:dyDescent="0.35">
      <c r="B1" s="202" t="s">
        <v>73</v>
      </c>
      <c r="C1" s="202" t="s">
        <v>75</v>
      </c>
      <c r="D1" s="202" t="s">
        <v>76</v>
      </c>
      <c r="E1" s="202" t="s">
        <v>77</v>
      </c>
      <c r="F1" s="202" t="s">
        <v>71</v>
      </c>
      <c r="G1" s="202" t="s">
        <v>78</v>
      </c>
    </row>
    <row r="2" spans="1:7" x14ac:dyDescent="0.35">
      <c r="A2" s="201" t="s">
        <v>69</v>
      </c>
      <c r="B2" s="202">
        <v>4</v>
      </c>
      <c r="C2" s="202">
        <f>1+1+1+1+1+1+1</f>
        <v>7</v>
      </c>
      <c r="D2" s="202">
        <f>1+1+1+1+1+1+1</f>
        <v>7</v>
      </c>
      <c r="E2" s="202">
        <f>2+2+2+2+2+2+2+2+2+2+2+2+2+2</f>
        <v>28</v>
      </c>
      <c r="F2" s="202"/>
      <c r="G2" s="201">
        <v>11</v>
      </c>
    </row>
    <row r="3" spans="1:7" x14ac:dyDescent="0.35">
      <c r="A3" s="201" t="s">
        <v>70</v>
      </c>
      <c r="B3" s="202"/>
      <c r="C3" s="202">
        <f>1+2+1+1</f>
        <v>5</v>
      </c>
      <c r="D3" s="202">
        <f>1+1+1+1+1+1+1</f>
        <v>7</v>
      </c>
      <c r="E3" s="202">
        <f>2+2+2+4+2+2+2</f>
        <v>16</v>
      </c>
      <c r="F3" s="202">
        <f>3+2</f>
        <v>5</v>
      </c>
      <c r="G3" s="201">
        <v>9</v>
      </c>
    </row>
    <row r="4" spans="1:7" x14ac:dyDescent="0.35">
      <c r="A4" s="201" t="s">
        <v>72</v>
      </c>
      <c r="B4" s="202">
        <f>1+1</f>
        <v>2</v>
      </c>
      <c r="C4" s="202">
        <f>3+5+6+1+1+1+1+1</f>
        <v>19</v>
      </c>
      <c r="D4" s="202">
        <f>5</f>
        <v>5</v>
      </c>
      <c r="E4" s="202">
        <f>2+2+2+2+2</f>
        <v>10</v>
      </c>
      <c r="F4" s="202"/>
      <c r="G4" s="201">
        <f>14+2</f>
        <v>16</v>
      </c>
    </row>
    <row r="5" spans="1:7" x14ac:dyDescent="0.35">
      <c r="A5" s="201" t="s">
        <v>74</v>
      </c>
      <c r="B5" s="202">
        <v>5</v>
      </c>
      <c r="C5" s="202">
        <f>4+4+4+5+5+3+3+1+1+1+1+1</f>
        <v>33</v>
      </c>
      <c r="D5" s="202">
        <f>1+1+1+1</f>
        <v>4</v>
      </c>
      <c r="E5" s="202">
        <f>2+2+2+2+2+2+2</f>
        <v>14</v>
      </c>
      <c r="F5" s="202"/>
      <c r="G5" s="201">
        <f>2+1+20</f>
        <v>23</v>
      </c>
    </row>
    <row r="6" spans="1:7" x14ac:dyDescent="0.35">
      <c r="B6" s="203">
        <f>SUM(B2:B5)</f>
        <v>11</v>
      </c>
      <c r="C6" s="203">
        <f t="shared" ref="C6:G6" si="0">SUM(C2:C5)</f>
        <v>64</v>
      </c>
      <c r="D6" s="203">
        <f t="shared" si="0"/>
        <v>23</v>
      </c>
      <c r="E6" s="203">
        <f t="shared" si="0"/>
        <v>68</v>
      </c>
      <c r="F6" s="203">
        <f t="shared" si="0"/>
        <v>5</v>
      </c>
      <c r="G6" s="203">
        <f t="shared" si="0"/>
        <v>59</v>
      </c>
    </row>
    <row r="7" spans="1:7" x14ac:dyDescent="0.35">
      <c r="B7" s="202"/>
      <c r="C7" s="202"/>
      <c r="D7" s="202"/>
      <c r="E7" s="202"/>
      <c r="F7" s="202"/>
    </row>
    <row r="8" spans="1:7" x14ac:dyDescent="0.35">
      <c r="B8" s="202"/>
      <c r="C8" s="202"/>
      <c r="D8" s="202"/>
      <c r="E8" s="202"/>
      <c r="F8" s="202"/>
    </row>
    <row r="9" spans="1:7" x14ac:dyDescent="0.35">
      <c r="B9" s="202"/>
      <c r="C9" s="202"/>
      <c r="D9" s="202"/>
      <c r="E9" s="202"/>
      <c r="F9" s="202"/>
    </row>
    <row r="10" spans="1:7" x14ac:dyDescent="0.35">
      <c r="B10" s="202"/>
      <c r="C10" s="202"/>
      <c r="D10" s="202"/>
      <c r="E10" s="202"/>
      <c r="F10" s="20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</vt:lpstr>
      <vt:lpstr>PRICING</vt:lpstr>
      <vt:lpstr>SITES</vt:lpstr>
      <vt:lpstr>PRICING!Print_Area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Khensani</dc:creator>
  <cp:lastModifiedBy>Ntoni, Wongalethu</cp:lastModifiedBy>
  <cp:lastPrinted>2018-09-11T06:17:50Z</cp:lastPrinted>
  <dcterms:created xsi:type="dcterms:W3CDTF">2010-04-10T13:52:18Z</dcterms:created>
  <dcterms:modified xsi:type="dcterms:W3CDTF">2022-11-01T10:10:35Z</dcterms:modified>
</cp:coreProperties>
</file>